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tabRatio="797" activeTab="0"/>
  </bookViews>
  <sheets>
    <sheet name="SCRS NPL Rollforward" sheetId="1" r:id="rId1"/>
    <sheet name="PORS NPL Rollforward" sheetId="2" r:id="rId2"/>
    <sheet name="Employer Specific Items" sheetId="3" r:id="rId3"/>
  </sheets>
  <externalReferences>
    <externalReference r:id="rId6"/>
  </externalReferences>
  <definedNames>
    <definedName name="__123Graph_A" localSheetId="1" hidden="1">'[1]TRSNEWS'!#REF!</definedName>
    <definedName name="__123Graph_A" hidden="1">'[1]TRSNEWS'!#REF!</definedName>
    <definedName name="__123Graph_B" localSheetId="1" hidden="1">'[1]TRSNEWS'!#REF!</definedName>
    <definedName name="__123Graph_B" hidden="1">'[1]TRSNEWS'!#REF!</definedName>
    <definedName name="__123Graph_X" localSheetId="1" hidden="1">'[1]TRSNEWS'!#REF!</definedName>
    <definedName name="__123Graph_X" hidden="1">'[1]TRSNEWS'!#REF!</definedName>
    <definedName name="_Fill" localSheetId="1" hidden="1">#REF!</definedName>
    <definedName name="_Fill" hidden="1">#REF!</definedName>
    <definedName name="_xlnm.Print_Area" localSheetId="2">'Employer Specific Items'!$A$1:$G$61</definedName>
    <definedName name="_xlnm.Print_Area" localSheetId="1">'PORS NPL Rollforward'!$A$1:$J$33,'PORS NPL Rollforward'!$A$34:$K$66</definedName>
    <definedName name="_xlnm.Print_Area" localSheetId="0">'SCRS NPL Rollforward'!$A$1:$J$33,'SCRS NPL Rollforward'!$A$34:$K$66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fullCalcOnLoad="1"/>
</workbook>
</file>

<file path=xl/sharedStrings.xml><?xml version="1.0" encoding="utf-8"?>
<sst xmlns="http://schemas.openxmlformats.org/spreadsheetml/2006/main" count="161" uniqueCount="81">
  <si>
    <t>Service cost (annual cost of current service), plus</t>
  </si>
  <si>
    <t>Interest on the total pension liability, plus</t>
  </si>
  <si>
    <t>Changes in plan benefits, plus</t>
  </si>
  <si>
    <t>Plan Administrative Costs, less</t>
  </si>
  <si>
    <t>Plan Member Contributions, less</t>
  </si>
  <si>
    <t>Expected return on plan assets, plus/less</t>
  </si>
  <si>
    <t>Amount</t>
  </si>
  <si>
    <t>Total Pension Liability</t>
  </si>
  <si>
    <t>Fiduciary Net Position</t>
  </si>
  <si>
    <t>Net Pension Liability</t>
  </si>
  <si>
    <t>Other</t>
  </si>
  <si>
    <t>Total Change in NPL</t>
  </si>
  <si>
    <t>Total Pension Expense</t>
  </si>
  <si>
    <t>South Carolina Retirement System</t>
  </si>
  <si>
    <t>South Carolina Police Officers Retirement System</t>
  </si>
  <si>
    <t>Net Change FYE June 30, 2015</t>
  </si>
  <si>
    <t>Actual Employer Contributions (per the Systems' June 30, 2015 audited financial statements)</t>
  </si>
  <si>
    <t>Amortization - 06.30.2014</t>
  </si>
  <si>
    <t>Amortization - 06.30.2015</t>
  </si>
  <si>
    <t>Amortization - 06.30.2016</t>
  </si>
  <si>
    <t>Amortization - 06.30.2017</t>
  </si>
  <si>
    <t>Amortization - 06.30.2018</t>
  </si>
  <si>
    <t>Amortization - 06.30.2019</t>
  </si>
  <si>
    <t>Initial Balance - 06.30.2014</t>
  </si>
  <si>
    <t>Initial Balance -  06.30.2015</t>
  </si>
  <si>
    <t xml:space="preserve">Difference between Expected and Actual Experience - </t>
  </si>
  <si>
    <t xml:space="preserve">Difference between Projected and Actual Investment Earnings - </t>
  </si>
  <si>
    <t xml:space="preserve">06.30.2015 Initial Balance of Deferred (Inflow) of Resources </t>
  </si>
  <si>
    <t>06.30.2015 Amortization of 06.30.2014 Balance of Deferred Outflow of Resources</t>
  </si>
  <si>
    <t>06.30.2015 Amortization of 06.30.2015 Balance of Deferred (Inflow) of Resources</t>
  </si>
  <si>
    <t xml:space="preserve">06.30.2015 Initial Balance of Deferred Outflow of Resources </t>
  </si>
  <si>
    <t xml:space="preserve">06.30.2015 Amortization of 06.30.2014 Balance of Deferred (Inflow) of Resources </t>
  </si>
  <si>
    <t xml:space="preserve">06.30.2015 Amortization of 06.30.2015 Balance of Deferred Outflow of Resources </t>
  </si>
  <si>
    <r>
      <t xml:space="preserve">Deferred Outflow (Inflow) of Resources - </t>
    </r>
    <r>
      <rPr>
        <b/>
        <i/>
        <sz val="11"/>
        <color indexed="30"/>
        <rFont val="Calibri"/>
        <family val="2"/>
      </rPr>
      <t>Difference between expected and actual experience</t>
    </r>
  </si>
  <si>
    <r>
      <t xml:space="preserve">Deferred Outflow (Inflows) of Resources - </t>
    </r>
    <r>
      <rPr>
        <b/>
        <i/>
        <sz val="11"/>
        <color indexed="30"/>
        <rFont val="Calibri"/>
        <family val="2"/>
      </rPr>
      <t>Difference between projected and actual investment earnings</t>
    </r>
  </si>
  <si>
    <t>Recognition of current year amortization - Difference between expected and actual experience</t>
  </si>
  <si>
    <t>Recognition of current year amortization - Difference between projected and actual investment earnings</t>
  </si>
  <si>
    <r>
      <t>Amortization period</t>
    </r>
    <r>
      <rPr>
        <vertAlign val="superscript"/>
        <sz val="11"/>
        <color indexed="16"/>
        <rFont val="Calibri"/>
        <family val="2"/>
      </rPr>
      <t>1</t>
    </r>
  </si>
  <si>
    <r>
      <t>Amortization period</t>
    </r>
    <r>
      <rPr>
        <vertAlign val="superscript"/>
        <sz val="11"/>
        <color indexed="16"/>
        <rFont val="Calibri"/>
        <family val="2"/>
      </rPr>
      <t>2</t>
    </r>
  </si>
  <si>
    <t xml:space="preserve">Change In Deferred Outflows (Inflows) of Resources related to Pensions - </t>
  </si>
  <si>
    <t xml:space="preserve">Pension Expense - </t>
  </si>
  <si>
    <r>
      <rPr>
        <vertAlign val="superscript"/>
        <sz val="11"/>
        <color indexed="16"/>
        <rFont val="Calibri"/>
        <family val="2"/>
      </rPr>
      <t>1</t>
    </r>
    <r>
      <rPr>
        <sz val="11"/>
        <color indexed="16"/>
        <rFont val="Calibri"/>
        <family val="2"/>
      </rPr>
      <t xml:space="preserve"> Average remaining service lives of all employees provided with pensions through the plan at June 30 per Paragraph 71a of GASB 68</t>
    </r>
  </si>
  <si>
    <r>
      <rPr>
        <vertAlign val="superscript"/>
        <sz val="11"/>
        <color indexed="16"/>
        <rFont val="Calibri"/>
        <family val="2"/>
      </rPr>
      <t>2</t>
    </r>
    <r>
      <rPr>
        <sz val="11"/>
        <color indexed="16"/>
        <rFont val="Calibri"/>
        <family val="2"/>
      </rPr>
      <t xml:space="preserve"> 5 Years per Paragraph 71b of GASB 68</t>
    </r>
  </si>
  <si>
    <t>06.30.2015 Amortization of 06.30.2015 Balance of Deferred Outflow of Resources</t>
  </si>
  <si>
    <t>Amortization - 06.30.2020</t>
  </si>
  <si>
    <t>Amortization - Thereafter</t>
  </si>
  <si>
    <r>
      <t xml:space="preserve">Difference between </t>
    </r>
    <r>
      <rPr>
        <b/>
        <sz val="11"/>
        <color indexed="30"/>
        <rFont val="Calibri"/>
        <family val="2"/>
      </rPr>
      <t>Net Change FYE June 30, 2015</t>
    </r>
    <r>
      <rPr>
        <b/>
        <sz val="11"/>
        <rFont val="Calibri"/>
        <family val="2"/>
      </rPr>
      <t xml:space="preserve"> and Total Change in NPL</t>
    </r>
  </si>
  <si>
    <t>Change in Proportionate Share of 06.30.2014 NPL</t>
  </si>
  <si>
    <t>Components of Change in Collective NPL:</t>
  </si>
  <si>
    <t>Details Regarding Collective Deferred Outflows (Inflows) of Resources:</t>
  </si>
  <si>
    <t>Collective Net Pension Liability</t>
  </si>
  <si>
    <t>Share of 06.30.2014 NPL at 06.30.2014 (per 06.30.2014 audit report)</t>
  </si>
  <si>
    <t>Share of 06.30.2014 NPL at 07.01.2014 (using 06.30.2015 proportionate share)</t>
  </si>
  <si>
    <t>SCRS</t>
  </si>
  <si>
    <t>PORS</t>
  </si>
  <si>
    <t>Share of 06.30.2014 Collective Deferred Outflows at 06.30.2014 (per 06.30.2014 audit report)</t>
  </si>
  <si>
    <t>Share of 06.30.2014 Collective Deferred Inflows at 06.30.2014 (per 06.30.2014 audit report)</t>
  </si>
  <si>
    <t>Share of 06.30.2014 Collective Deferred Outflows at 07.01.2014  (using 06.30.2015 proportionate share)</t>
  </si>
  <si>
    <t>Share of 06.30.2014 Collective Deferred Inflows at 07.01.2014  (using 06.30.2015 proportionate share)</t>
  </si>
  <si>
    <t>Proportionate Share of FY2015 Total Employer Contributions</t>
  </si>
  <si>
    <t>Actual FY2015 Employer Contributions</t>
  </si>
  <si>
    <t>FY2015 Total Employer Contributions</t>
  </si>
  <si>
    <t>Net Pension Liability - Change in Proportionate Share</t>
  </si>
  <si>
    <t>Collective Deferrals - Change in Proportionate Share</t>
  </si>
  <si>
    <t>Totals</t>
  </si>
  <si>
    <t>Deferred Outflow/(Inflow) for Difference Between Actual Employer Contributions and Proportionate Share of Employer Contributions</t>
  </si>
  <si>
    <t>Amortization of Change in Proportionate Share of 06.30.2014 NPL</t>
  </si>
  <si>
    <t>Average of expected remaining service lives (active and inactive) as of the beginning of the current measurement period.</t>
  </si>
  <si>
    <t>Amortization of Change in Proportionate Share of 06.30.2014 Collective Deferrals</t>
  </si>
  <si>
    <t>Amortization of Deferred Outflow/(Inflow) for Difference Between Actual Employer Contributions and Proportionate Share of Employer Contributions</t>
  </si>
  <si>
    <t>Total Amortization of Employer-Specific Deferrals</t>
  </si>
  <si>
    <t>Total Employer-Specific Deferrals</t>
  </si>
  <si>
    <t>Amortization of Employer-Specific Deferrals</t>
  </si>
  <si>
    <t>Total Change in Proportionate Share of 06.30.2014 Collective Deferrals</t>
  </si>
  <si>
    <t>Balance remaining at 6.30.2015</t>
  </si>
  <si>
    <t>Outstanding Balance of Employer-Specific Deferrals at June 30, 2015</t>
  </si>
  <si>
    <t>Employer-Specific Deferral total recognized in June 30, 2015 pension expense</t>
  </si>
  <si>
    <t>Difference Between Actual Employer Contributions &amp; Proportionate Share of Total Plan Employer Contributions</t>
  </si>
  <si>
    <t>Employer Code</t>
  </si>
  <si>
    <t>Employer Proportionate Share</t>
  </si>
  <si>
    <t>UPDATE GREEN SHADED CELLS ONLY. THE REST WILL FILL IN BASED ON FORMULAS.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</si>
</sst>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0.00000%"/>
    <numFmt numFmtId="168" formatCode="0.000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4"/>
      <color indexed="30"/>
      <name val="Calibri"/>
      <family val="2"/>
    </font>
    <font>
      <b/>
      <i/>
      <sz val="11"/>
      <color indexed="16"/>
      <name val="Calibri"/>
      <family val="2"/>
    </font>
    <font>
      <b/>
      <sz val="11"/>
      <color indexed="30"/>
      <name val="Calibri"/>
      <family val="2"/>
    </font>
    <font>
      <sz val="11"/>
      <color indexed="16"/>
      <name val="Calibri"/>
      <family val="2"/>
    </font>
    <font>
      <vertAlign val="superscript"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30"/>
      <name val="Century Gothic"/>
      <family val="2"/>
    </font>
    <font>
      <b/>
      <sz val="12"/>
      <color indexed="16"/>
      <name val="Calibri"/>
      <family val="2"/>
    </font>
    <font>
      <b/>
      <u val="single"/>
      <sz val="12"/>
      <color indexed="16"/>
      <name val="Calibri"/>
      <family val="2"/>
    </font>
    <font>
      <b/>
      <u val="single"/>
      <sz val="10"/>
      <color indexed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sz val="12"/>
      <color rgb="FF1260A7"/>
      <name val="Calibri"/>
      <family val="2"/>
    </font>
    <font>
      <b/>
      <i/>
      <sz val="11"/>
      <color rgb="FF1260A7"/>
      <name val="Calibri"/>
      <family val="2"/>
    </font>
    <font>
      <b/>
      <sz val="12"/>
      <color rgb="FF1260A7"/>
      <name val="Calibri"/>
      <family val="2"/>
    </font>
    <font>
      <b/>
      <sz val="14"/>
      <color rgb="FF1260A7"/>
      <name val="Calibri"/>
      <family val="2"/>
    </font>
    <font>
      <b/>
      <i/>
      <sz val="11"/>
      <color rgb="FFA50000"/>
      <name val="Calibri"/>
      <family val="2"/>
    </font>
    <font>
      <b/>
      <sz val="11"/>
      <color rgb="FF1260A7"/>
      <name val="Calibri"/>
      <family val="2"/>
    </font>
    <font>
      <sz val="11"/>
      <color rgb="FF1260A7"/>
      <name val="Calibri"/>
      <family val="2"/>
    </font>
    <font>
      <sz val="11"/>
      <color rgb="FFA50000"/>
      <name val="Calibri"/>
      <family val="2"/>
    </font>
    <font>
      <b/>
      <sz val="14"/>
      <color theme="1"/>
      <name val="Calibri"/>
      <family val="2"/>
    </font>
    <font>
      <b/>
      <sz val="12"/>
      <color rgb="FFA50000"/>
      <name val="Calibri"/>
      <family val="2"/>
    </font>
    <font>
      <b/>
      <u val="single"/>
      <sz val="10"/>
      <color rgb="FFA50000"/>
      <name val="Calibri"/>
      <family val="2"/>
    </font>
    <font>
      <b/>
      <u val="single"/>
      <sz val="12"/>
      <color rgb="FFA50000"/>
      <name val="Calibri"/>
      <family val="2"/>
    </font>
    <font>
      <b/>
      <sz val="15"/>
      <color rgb="FF1260A7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0B8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>
        <color rgb="FFA0B8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rgb="FFA0B810"/>
      </bottom>
    </border>
    <border>
      <left/>
      <right/>
      <top style="thin">
        <color rgb="FFA0B81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5" fontId="4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 readingOrder="1"/>
    </xf>
    <xf numFmtId="0" fontId="4" fillId="0" borderId="0" xfId="0" applyFont="1" applyAlignment="1">
      <alignment wrapText="1" readingOrder="1"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57" fillId="0" borderId="0" xfId="0" applyFont="1" applyBorder="1" applyAlignment="1">
      <alignment/>
    </xf>
    <xf numFmtId="166" fontId="0" fillId="0" borderId="0" xfId="45" applyNumberFormat="1" applyFont="1" applyAlignment="1">
      <alignment/>
    </xf>
    <xf numFmtId="166" fontId="0" fillId="0" borderId="10" xfId="45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58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 readingOrder="1"/>
    </xf>
    <xf numFmtId="0" fontId="0" fillId="0" borderId="0" xfId="0" applyBorder="1" applyAlignment="1">
      <alignment/>
    </xf>
    <xf numFmtId="166" fontId="0" fillId="0" borderId="0" xfId="45" applyNumberFormat="1" applyFont="1" applyBorder="1" applyAlignment="1">
      <alignment/>
    </xf>
    <xf numFmtId="0" fontId="6" fillId="0" borderId="0" xfId="0" applyFont="1" applyAlignment="1">
      <alignment horizontal="right" readingOrder="1"/>
    </xf>
    <xf numFmtId="0" fontId="59" fillId="0" borderId="0" xfId="0" applyFont="1" applyBorder="1" applyAlignment="1">
      <alignment/>
    </xf>
    <xf numFmtId="0" fontId="6" fillId="0" borderId="0" xfId="0" applyFont="1" applyAlignment="1">
      <alignment horizontal="right" readingOrder="1"/>
    </xf>
    <xf numFmtId="0" fontId="4" fillId="0" borderId="0" xfId="0" applyFont="1" applyAlignment="1">
      <alignment horizontal="left" wrapText="1" readingOrder="1"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62" fillId="0" borderId="12" xfId="0" applyFont="1" applyBorder="1" applyAlignment="1">
      <alignment horizontal="center" wrapText="1"/>
    </xf>
    <xf numFmtId="0" fontId="64" fillId="0" borderId="0" xfId="0" applyFont="1" applyBorder="1" applyAlignment="1">
      <alignment/>
    </xf>
    <xf numFmtId="0" fontId="0" fillId="0" borderId="12" xfId="0" applyBorder="1" applyAlignment="1">
      <alignment/>
    </xf>
    <xf numFmtId="0" fontId="6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43" fontId="66" fillId="0" borderId="12" xfId="42" applyFont="1" applyBorder="1" applyAlignment="1">
      <alignment/>
    </xf>
    <xf numFmtId="0" fontId="66" fillId="0" borderId="12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Border="1" applyAlignment="1">
      <alignment horizontal="right" vertic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6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42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13" xfId="0" applyNumberForma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43" fontId="6" fillId="0" borderId="0" xfId="42" applyFont="1" applyAlignment="1">
      <alignment horizontal="right" readingOrder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5" fillId="0" borderId="0" xfId="0" applyFont="1" applyBorder="1" applyAlignment="1">
      <alignment horizontal="left" wrapText="1"/>
    </xf>
    <xf numFmtId="0" fontId="68" fillId="0" borderId="15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68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 wrapText="1"/>
    </xf>
    <xf numFmtId="0" fontId="69" fillId="0" borderId="16" xfId="0" applyFont="1" applyBorder="1" applyAlignment="1">
      <alignment horizontal="left" wrapText="1"/>
    </xf>
    <xf numFmtId="164" fontId="0" fillId="0" borderId="0" xfId="0" applyNumberFormat="1" applyBorder="1" applyAlignment="1">
      <alignment/>
    </xf>
    <xf numFmtId="0" fontId="66" fillId="0" borderId="0" xfId="0" applyFont="1" applyBorder="1" applyAlignment="1">
      <alignment horizontal="left" wrapText="1"/>
    </xf>
    <xf numFmtId="165" fontId="0" fillId="0" borderId="0" xfId="0" applyNumberFormat="1" applyBorder="1" applyAlignment="1">
      <alignment horizontal="left"/>
    </xf>
    <xf numFmtId="0" fontId="6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66" fontId="0" fillId="0" borderId="0" xfId="45" applyNumberFormat="1" applyFont="1" applyAlignment="1">
      <alignment/>
    </xf>
    <xf numFmtId="43" fontId="66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3" fontId="0" fillId="0" borderId="0" xfId="0" applyNumberFormat="1" applyAlignment="1">
      <alignment/>
    </xf>
    <xf numFmtId="164" fontId="54" fillId="0" borderId="0" xfId="0" applyNumberFormat="1" applyFont="1" applyAlignment="1">
      <alignment/>
    </xf>
    <xf numFmtId="164" fontId="54" fillId="0" borderId="0" xfId="44" applyNumberFormat="1" applyFont="1" applyAlignment="1">
      <alignment/>
    </xf>
    <xf numFmtId="164" fontId="54" fillId="0" borderId="0" xfId="42" applyNumberFormat="1" applyFont="1" applyAlignment="1">
      <alignment/>
    </xf>
    <xf numFmtId="164" fontId="54" fillId="0" borderId="0" xfId="44" applyNumberFormat="1" applyFont="1" applyBorder="1" applyAlignment="1">
      <alignment/>
    </xf>
    <xf numFmtId="164" fontId="54" fillId="0" borderId="0" xfId="42" applyNumberFormat="1" applyFont="1" applyBorder="1" applyAlignment="1">
      <alignment/>
    </xf>
    <xf numFmtId="166" fontId="54" fillId="0" borderId="0" xfId="45" applyNumberFormat="1" applyFont="1" applyBorder="1" applyAlignment="1">
      <alignment/>
    </xf>
    <xf numFmtId="166" fontId="54" fillId="0" borderId="0" xfId="45" applyNumberFormat="1" applyFont="1" applyBorder="1" applyAlignment="1">
      <alignment/>
    </xf>
    <xf numFmtId="166" fontId="54" fillId="0" borderId="0" xfId="45" applyNumberFormat="1" applyFont="1" applyAlignment="1">
      <alignment/>
    </xf>
    <xf numFmtId="166" fontId="0" fillId="0" borderId="0" xfId="45" applyNumberFormat="1" applyFont="1" applyAlignment="1">
      <alignment horizontal="center"/>
    </xf>
    <xf numFmtId="164" fontId="54" fillId="0" borderId="0" xfId="0" applyNumberFormat="1" applyFont="1" applyAlignment="1">
      <alignment horizontal="right"/>
    </xf>
    <xf numFmtId="0" fontId="66" fillId="0" borderId="0" xfId="0" applyFont="1" applyBorder="1" applyAlignment="1">
      <alignment horizontal="right" wrapText="1"/>
    </xf>
    <xf numFmtId="0" fontId="66" fillId="0" borderId="0" xfId="0" applyFont="1" applyAlignment="1">
      <alignment/>
    </xf>
    <xf numFmtId="166" fontId="66" fillId="0" borderId="0" xfId="45" applyNumberFormat="1" applyFont="1" applyAlignment="1">
      <alignment/>
    </xf>
    <xf numFmtId="164" fontId="0" fillId="33" borderId="0" xfId="42" applyNumberFormat="1" applyFont="1" applyFill="1" applyAlignment="1">
      <alignment/>
    </xf>
    <xf numFmtId="167" fontId="0" fillId="33" borderId="13" xfId="59" applyNumberFormat="1" applyFont="1" applyFill="1" applyBorder="1" applyAlignment="1">
      <alignment horizontal="center"/>
    </xf>
    <xf numFmtId="168" fontId="0" fillId="33" borderId="13" xfId="59" applyNumberFormat="1" applyFont="1" applyFill="1" applyBorder="1" applyAlignment="1">
      <alignment horizontal="center"/>
    </xf>
    <xf numFmtId="166" fontId="0" fillId="0" borderId="0" xfId="45" applyNumberFormat="1" applyFont="1" applyBorder="1" applyAlignment="1">
      <alignment/>
    </xf>
    <xf numFmtId="49" fontId="68" fillId="33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6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4" fillId="0" borderId="0" xfId="0" applyFont="1" applyAlignment="1">
      <alignment horizontal="left" wrapText="1" readingOrder="1"/>
    </xf>
    <xf numFmtId="165" fontId="66" fillId="0" borderId="17" xfId="0" applyNumberFormat="1" applyFont="1" applyBorder="1" applyAlignment="1">
      <alignment horizontal="right"/>
    </xf>
    <xf numFmtId="165" fontId="66" fillId="0" borderId="0" xfId="0" applyNumberFormat="1" applyFont="1" applyAlignment="1">
      <alignment horizontal="right"/>
    </xf>
    <xf numFmtId="165" fontId="65" fillId="0" borderId="0" xfId="0" applyNumberFormat="1" applyFont="1" applyAlignment="1">
      <alignment horizontal="right"/>
    </xf>
    <xf numFmtId="0" fontId="6" fillId="0" borderId="0" xfId="0" applyFont="1" applyAlignment="1">
      <alignment horizontal="right" readingOrder="1"/>
    </xf>
    <xf numFmtId="0" fontId="61" fillId="0" borderId="0" xfId="0" applyFont="1" applyAlignment="1">
      <alignment horizontal="left" wrapText="1" readingOrder="1"/>
    </xf>
    <xf numFmtId="0" fontId="67" fillId="0" borderId="0" xfId="0" applyFont="1" applyAlignment="1">
      <alignment horizontal="right" vertical="center" wrapText="1"/>
    </xf>
    <xf numFmtId="0" fontId="6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68" fillId="0" borderId="15" xfId="42" applyNumberFormat="1" applyFont="1" applyBorder="1" applyAlignment="1">
      <alignment horizontal="center"/>
    </xf>
    <xf numFmtId="166" fontId="54" fillId="0" borderId="0" xfId="45" applyNumberFormat="1" applyFont="1" applyBorder="1" applyAlignment="1">
      <alignment horizontal="center"/>
    </xf>
    <xf numFmtId="164" fontId="54" fillId="0" borderId="0" xfId="0" applyNumberFormat="1" applyFont="1" applyAlignment="1">
      <alignment horizontal="right"/>
    </xf>
    <xf numFmtId="166" fontId="54" fillId="0" borderId="0" xfId="45" applyNumberFormat="1" applyFont="1" applyAlignment="1">
      <alignment horizontal="center"/>
    </xf>
    <xf numFmtId="0" fontId="72" fillId="0" borderId="16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l-server3\dal_data1\85180\0401\SS99\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53.00390625" style="0" customWidth="1"/>
    <col min="2" max="2" width="12.57421875" style="0" customWidth="1"/>
    <col min="3" max="3" width="18.28125" style="0" customWidth="1"/>
    <col min="4" max="4" width="1.7109375" style="0" customWidth="1"/>
    <col min="5" max="5" width="18.00390625" style="0" bestFit="1" customWidth="1"/>
    <col min="6" max="6" width="1.7109375" style="0" customWidth="1"/>
    <col min="7" max="7" width="20.8515625" style="0" bestFit="1" customWidth="1"/>
    <col min="8" max="8" width="4.28125" style="0" customWidth="1"/>
    <col min="9" max="9" width="20.57421875" style="47" bestFit="1" customWidth="1"/>
    <col min="10" max="10" width="1.7109375" style="0" customWidth="1"/>
    <col min="11" max="11" width="20.7109375" style="0" customWidth="1"/>
    <col min="13" max="13" width="1.7109375" style="0" customWidth="1"/>
  </cols>
  <sheetData>
    <row r="1" spans="1:9" ht="18">
      <c r="A1" s="99" t="s">
        <v>80</v>
      </c>
      <c r="B1" s="99"/>
      <c r="C1" s="99"/>
      <c r="D1" s="99"/>
      <c r="E1" s="99"/>
      <c r="G1" s="98" t="s">
        <v>78</v>
      </c>
      <c r="H1" s="98"/>
      <c r="I1" s="96"/>
    </row>
    <row r="2" spans="6:9" ht="14.25">
      <c r="F2" s="98" t="s">
        <v>79</v>
      </c>
      <c r="G2" s="98"/>
      <c r="H2" s="98"/>
      <c r="I2" s="94"/>
    </row>
    <row r="3" spans="1:13" ht="31.5">
      <c r="A3" s="33" t="s">
        <v>13</v>
      </c>
      <c r="B3" s="36"/>
      <c r="C3" s="34" t="s">
        <v>7</v>
      </c>
      <c r="D3" s="28"/>
      <c r="E3" s="34" t="s">
        <v>8</v>
      </c>
      <c r="F3" s="28"/>
      <c r="G3" s="34" t="s">
        <v>9</v>
      </c>
      <c r="H3" s="28"/>
      <c r="I3" s="54" t="s">
        <v>50</v>
      </c>
      <c r="J3" s="28"/>
      <c r="M3" s="28"/>
    </row>
    <row r="4" spans="1:9" ht="14.25">
      <c r="A4" s="101">
        <v>41820</v>
      </c>
      <c r="B4" s="101"/>
      <c r="C4" s="9">
        <v>42955205796</v>
      </c>
      <c r="E4" s="9">
        <v>25738521026</v>
      </c>
      <c r="G4" s="9">
        <f>C4-E4</f>
        <v>17216684770</v>
      </c>
      <c r="I4" s="51">
        <f>G4*I2</f>
        <v>0</v>
      </c>
    </row>
    <row r="5" spans="1:9" ht="14.25">
      <c r="A5" s="102">
        <v>42185</v>
      </c>
      <c r="B5" s="102"/>
      <c r="C5" s="1">
        <v>44097310230</v>
      </c>
      <c r="E5" s="1">
        <v>25131828101</v>
      </c>
      <c r="G5" s="1">
        <f>C5-E5</f>
        <v>18965482129</v>
      </c>
      <c r="I5" s="51">
        <f>I2*G5</f>
        <v>0</v>
      </c>
    </row>
    <row r="6" spans="1:9" ht="15" thickBot="1">
      <c r="A6" s="103" t="s">
        <v>15</v>
      </c>
      <c r="B6" s="103"/>
      <c r="C6" s="10">
        <f>C5-C4</f>
        <v>1142104434</v>
      </c>
      <c r="E6" s="10">
        <f>E5-E4</f>
        <v>-606692925</v>
      </c>
      <c r="G6" s="10">
        <f>G5-G4</f>
        <v>1748797359</v>
      </c>
      <c r="I6" s="10">
        <f>I5-I4</f>
        <v>0</v>
      </c>
    </row>
    <row r="7" ht="15" thickTop="1"/>
    <row r="8" spans="1:7" ht="15">
      <c r="A8" s="31" t="s">
        <v>48</v>
      </c>
      <c r="B8" s="8"/>
      <c r="C8" s="11"/>
      <c r="G8" s="32" t="s">
        <v>6</v>
      </c>
    </row>
    <row r="9" spans="1:7" ht="14.25">
      <c r="A9" s="29" t="s">
        <v>40</v>
      </c>
      <c r="B9" s="2"/>
      <c r="C9" s="2"/>
      <c r="G9" s="5"/>
    </row>
    <row r="10" spans="1:9" ht="14.25">
      <c r="A10" s="3" t="s">
        <v>0</v>
      </c>
      <c r="B10" s="3"/>
      <c r="C10" s="3"/>
      <c r="G10" s="7">
        <v>744197648</v>
      </c>
      <c r="I10" s="49">
        <f>$I$2*G10</f>
        <v>0</v>
      </c>
    </row>
    <row r="11" spans="1:9" ht="14.25">
      <c r="A11" s="3" t="s">
        <v>1</v>
      </c>
      <c r="B11" s="3"/>
      <c r="C11" s="3"/>
      <c r="G11" s="7">
        <v>3148089823</v>
      </c>
      <c r="I11" s="49">
        <f aca="true" t="shared" si="0" ref="I11:I18">$I$2*G11</f>
        <v>0</v>
      </c>
    </row>
    <row r="12" spans="1:9" ht="14.25">
      <c r="A12" s="3" t="s">
        <v>2</v>
      </c>
      <c r="B12" s="3"/>
      <c r="C12" s="3"/>
      <c r="G12" s="7">
        <v>0</v>
      </c>
      <c r="I12" s="49">
        <f t="shared" si="0"/>
        <v>0</v>
      </c>
    </row>
    <row r="13" spans="1:9" ht="14.25">
      <c r="A13" s="3" t="s">
        <v>3</v>
      </c>
      <c r="B13" s="3"/>
      <c r="C13" s="3"/>
      <c r="G13" s="7">
        <v>12554219</v>
      </c>
      <c r="I13" s="49">
        <f t="shared" si="0"/>
        <v>0</v>
      </c>
    </row>
    <row r="14" spans="1:9" ht="14.25">
      <c r="A14" s="3" t="s">
        <v>4</v>
      </c>
      <c r="B14" s="3"/>
      <c r="C14" s="3"/>
      <c r="G14" s="7">
        <v>-716107043</v>
      </c>
      <c r="I14" s="49">
        <f t="shared" si="0"/>
        <v>0</v>
      </c>
    </row>
    <row r="15" spans="1:9" ht="14.25">
      <c r="A15" s="3" t="s">
        <v>5</v>
      </c>
      <c r="B15" s="3"/>
      <c r="C15" s="3"/>
      <c r="G15" s="7">
        <v>-1893607400</v>
      </c>
      <c r="I15" s="49">
        <f t="shared" si="0"/>
        <v>0</v>
      </c>
    </row>
    <row r="16" spans="1:9" ht="14.25">
      <c r="A16" s="100" t="s">
        <v>35</v>
      </c>
      <c r="B16" s="100"/>
      <c r="C16" s="100"/>
      <c r="D16" s="100"/>
      <c r="E16" s="100"/>
      <c r="G16" s="7">
        <v>140177064</v>
      </c>
      <c r="I16" s="49">
        <f t="shared" si="0"/>
        <v>0</v>
      </c>
    </row>
    <row r="17" spans="1:9" ht="14.25" customHeight="1">
      <c r="A17" s="100" t="s">
        <v>36</v>
      </c>
      <c r="B17" s="100"/>
      <c r="C17" s="100"/>
      <c r="D17" s="100"/>
      <c r="E17" s="100"/>
      <c r="G17" s="14">
        <v>-58981897</v>
      </c>
      <c r="I17" s="49">
        <f t="shared" si="0"/>
        <v>0</v>
      </c>
    </row>
    <row r="18" spans="1:9" ht="14.25">
      <c r="A18" s="4" t="s">
        <v>10</v>
      </c>
      <c r="B18" s="4"/>
      <c r="C18" s="4"/>
      <c r="G18" s="14">
        <v>1328872</v>
      </c>
      <c r="I18" s="53">
        <f t="shared" si="0"/>
        <v>0</v>
      </c>
    </row>
    <row r="19" spans="1:13" ht="14.25">
      <c r="A19" s="104" t="s">
        <v>12</v>
      </c>
      <c r="B19" s="104"/>
      <c r="C19" s="104"/>
      <c r="D19" s="104"/>
      <c r="E19" s="104"/>
      <c r="F19" s="24"/>
      <c r="G19" s="15">
        <f>SUM(G9:G18)</f>
        <v>1377651286</v>
      </c>
      <c r="H19" s="45"/>
      <c r="I19" s="49">
        <f>SUM(I10:I18)</f>
        <v>0</v>
      </c>
      <c r="J19" s="45"/>
      <c r="M19" s="45"/>
    </row>
    <row r="20" spans="1:7" ht="6" customHeight="1">
      <c r="A20" s="2"/>
      <c r="B20" s="3"/>
      <c r="C20" s="3"/>
      <c r="G20" s="14"/>
    </row>
    <row r="21" spans="1:9" ht="14.25">
      <c r="A21" s="105" t="s">
        <v>16</v>
      </c>
      <c r="B21" s="105"/>
      <c r="C21" s="105"/>
      <c r="G21" s="7">
        <v>-1022478603</v>
      </c>
      <c r="I21" s="49">
        <f>$I$2*G21</f>
        <v>0</v>
      </c>
    </row>
    <row r="22" spans="1:7" ht="6" customHeight="1">
      <c r="A22" s="3"/>
      <c r="B22" s="3"/>
      <c r="C22" s="3"/>
      <c r="G22" s="14"/>
    </row>
    <row r="23" spans="1:7" ht="14.25">
      <c r="A23" s="30" t="s">
        <v>39</v>
      </c>
      <c r="B23" s="25"/>
      <c r="C23" s="25"/>
      <c r="G23" s="16"/>
    </row>
    <row r="24" spans="1:7" ht="14.25">
      <c r="A24" s="35" t="s">
        <v>25</v>
      </c>
      <c r="B24" s="25"/>
      <c r="C24" s="25"/>
      <c r="G24" s="16"/>
    </row>
    <row r="25" spans="1:9" ht="14.25">
      <c r="A25" s="100" t="s">
        <v>28</v>
      </c>
      <c r="B25" s="100"/>
      <c r="C25" s="100"/>
      <c r="G25" s="7">
        <f>+E40</f>
        <v>-150896506</v>
      </c>
      <c r="I25" s="49">
        <f>$I$2*G25</f>
        <v>0</v>
      </c>
    </row>
    <row r="26" spans="1:9" ht="14.25">
      <c r="A26" s="100" t="s">
        <v>27</v>
      </c>
      <c r="B26" s="100"/>
      <c r="C26" s="100"/>
      <c r="G26" s="7">
        <f>G37</f>
        <v>-44635755</v>
      </c>
      <c r="I26" s="49">
        <f>$I$2*G26</f>
        <v>0</v>
      </c>
    </row>
    <row r="27" spans="1:11" ht="14.25">
      <c r="A27" s="100" t="s">
        <v>29</v>
      </c>
      <c r="B27" s="100"/>
      <c r="C27" s="100"/>
      <c r="G27" s="7">
        <f>+G40</f>
        <v>10719442</v>
      </c>
      <c r="I27" s="49">
        <f>$I$2*G27</f>
        <v>0</v>
      </c>
      <c r="K27" s="78"/>
    </row>
    <row r="28" spans="1:7" ht="14.25">
      <c r="A28" s="35" t="s">
        <v>26</v>
      </c>
      <c r="B28" s="21"/>
      <c r="C28" s="21"/>
      <c r="G28" s="7"/>
    </row>
    <row r="29" spans="1:9" ht="14.25">
      <c r="A29" s="100" t="s">
        <v>31</v>
      </c>
      <c r="B29" s="100"/>
      <c r="C29" s="100"/>
      <c r="G29" s="7">
        <f>+E54</f>
        <v>362873017</v>
      </c>
      <c r="I29" s="49">
        <f>$I$2*G29</f>
        <v>0</v>
      </c>
    </row>
    <row r="30" spans="1:9" ht="14.25">
      <c r="A30" s="100" t="s">
        <v>30</v>
      </c>
      <c r="B30" s="100"/>
      <c r="C30" s="100"/>
      <c r="G30" s="7">
        <f>G51</f>
        <v>1519455598</v>
      </c>
      <c r="I30" s="49">
        <f>$I$2*G30</f>
        <v>0</v>
      </c>
    </row>
    <row r="31" spans="1:9" ht="14.25">
      <c r="A31" s="100" t="s">
        <v>32</v>
      </c>
      <c r="B31" s="100"/>
      <c r="C31" s="100"/>
      <c r="G31" s="7">
        <f>+G54</f>
        <v>-303891120</v>
      </c>
      <c r="I31" s="49">
        <f>$I$2*G31</f>
        <v>0</v>
      </c>
    </row>
    <row r="32" spans="1:13" ht="15" thickBot="1">
      <c r="A32" s="104" t="s">
        <v>11</v>
      </c>
      <c r="B32" s="104"/>
      <c r="C32" s="104"/>
      <c r="D32" s="104"/>
      <c r="E32" s="104"/>
      <c r="F32" s="24"/>
      <c r="G32" s="17">
        <f>G19+G21+G26+G25+G27+G30+G29+G31</f>
        <v>1748797359</v>
      </c>
      <c r="H32" s="45"/>
      <c r="I32" s="17">
        <f>I19+I21+I26+I25+I27+I30+I29+I31</f>
        <v>0</v>
      </c>
      <c r="J32" s="45"/>
      <c r="M32" s="45"/>
    </row>
    <row r="33" spans="1:13" ht="24.75" customHeight="1" thickTop="1">
      <c r="A33" s="104" t="s">
        <v>46</v>
      </c>
      <c r="B33" s="104"/>
      <c r="C33" s="104"/>
      <c r="D33" s="104"/>
      <c r="E33" s="104"/>
      <c r="F33" s="24"/>
      <c r="G33" s="6">
        <f>G6-G32</f>
        <v>0</v>
      </c>
      <c r="H33" s="56"/>
      <c r="I33" s="50">
        <f>I6-I32</f>
        <v>0</v>
      </c>
      <c r="J33" s="56"/>
      <c r="M33" s="45"/>
    </row>
    <row r="34" spans="1:13" ht="18" thickBot="1">
      <c r="A34" s="37" t="s">
        <v>49</v>
      </c>
      <c r="B34" s="38"/>
      <c r="C34" s="38"/>
      <c r="D34" s="38"/>
      <c r="E34" s="39"/>
      <c r="F34" s="38"/>
      <c r="G34" s="39"/>
      <c r="H34" s="75"/>
      <c r="I34" s="109">
        <f>I1</f>
        <v>0</v>
      </c>
      <c r="J34" s="109"/>
      <c r="K34" s="109"/>
      <c r="L34" s="22"/>
      <c r="M34" s="71"/>
    </row>
    <row r="35" spans="5:12" ht="6.75" customHeight="1">
      <c r="E35" s="6"/>
      <c r="I35" s="76"/>
      <c r="J35" s="22"/>
      <c r="K35" s="22"/>
      <c r="L35" s="22"/>
    </row>
    <row r="36" spans="1:12" ht="28.5">
      <c r="A36" s="107" t="s">
        <v>33</v>
      </c>
      <c r="B36" s="107"/>
      <c r="C36" s="107"/>
      <c r="E36" s="40" t="s">
        <v>23</v>
      </c>
      <c r="G36" s="40" t="s">
        <v>24</v>
      </c>
      <c r="I36" s="40" t="s">
        <v>23</v>
      </c>
      <c r="K36" s="40" t="s">
        <v>24</v>
      </c>
      <c r="L36" s="22"/>
    </row>
    <row r="37" spans="2:13" ht="24.75" customHeight="1">
      <c r="B37" s="20"/>
      <c r="D37" s="5"/>
      <c r="E37" s="80">
        <v>638744910.1325912</v>
      </c>
      <c r="F37" s="5"/>
      <c r="G37" s="81">
        <v>-44635755</v>
      </c>
      <c r="H37" s="5"/>
      <c r="I37" s="82">
        <f>E37*I2</f>
        <v>0</v>
      </c>
      <c r="J37" s="77"/>
      <c r="K37" s="83">
        <f>G37*I2</f>
        <v>0</v>
      </c>
      <c r="L37" s="22"/>
      <c r="M37" s="5"/>
    </row>
    <row r="38" spans="2:13" ht="24.75" customHeight="1">
      <c r="B38" s="106" t="s">
        <v>37</v>
      </c>
      <c r="C38" s="106"/>
      <c r="D38" s="41"/>
      <c r="E38" s="42">
        <v>4.233</v>
      </c>
      <c r="F38" s="41"/>
      <c r="G38" s="42">
        <v>4.164</v>
      </c>
      <c r="H38" s="41"/>
      <c r="I38" s="42">
        <v>4.233</v>
      </c>
      <c r="J38" s="41"/>
      <c r="K38" s="42">
        <v>4.164</v>
      </c>
      <c r="M38" s="41"/>
    </row>
    <row r="39" spans="1:9" ht="14.25">
      <c r="A39" s="5"/>
      <c r="B39" s="108" t="s">
        <v>17</v>
      </c>
      <c r="C39" s="108"/>
      <c r="E39" s="23">
        <v>-150896506</v>
      </c>
      <c r="G39" s="22"/>
      <c r="I39" s="23">
        <f>-(I37/E38)</f>
        <v>0</v>
      </c>
    </row>
    <row r="40" spans="2:11" ht="14.25">
      <c r="B40" s="108" t="s">
        <v>18</v>
      </c>
      <c r="C40" s="108"/>
      <c r="E40" s="1">
        <v>-150896506</v>
      </c>
      <c r="G40" s="23">
        <v>10719442</v>
      </c>
      <c r="I40" s="1">
        <f>I39</f>
        <v>0</v>
      </c>
      <c r="K40" s="23">
        <f>-(K37/G38)</f>
        <v>0</v>
      </c>
    </row>
    <row r="41" spans="2:11" ht="14.25">
      <c r="B41" s="108" t="s">
        <v>19</v>
      </c>
      <c r="C41" s="108"/>
      <c r="E41" s="1">
        <v>-150896506</v>
      </c>
      <c r="G41" s="1">
        <v>10719442</v>
      </c>
      <c r="I41" s="1">
        <f>I40</f>
        <v>0</v>
      </c>
      <c r="K41" s="1">
        <f>K40</f>
        <v>0</v>
      </c>
    </row>
    <row r="42" spans="2:11" ht="14.25">
      <c r="B42" s="108" t="s">
        <v>20</v>
      </c>
      <c r="C42" s="108"/>
      <c r="E42" s="1">
        <v>-150896506</v>
      </c>
      <c r="G42" s="1">
        <v>10719442</v>
      </c>
      <c r="I42" s="1">
        <f>I41</f>
        <v>0</v>
      </c>
      <c r="K42" s="1">
        <f>K41</f>
        <v>0</v>
      </c>
    </row>
    <row r="43" spans="2:11" ht="14.25">
      <c r="B43" s="108" t="s">
        <v>21</v>
      </c>
      <c r="C43" s="108"/>
      <c r="E43" s="12">
        <v>-35158886</v>
      </c>
      <c r="G43" s="1">
        <v>10719442</v>
      </c>
      <c r="I43" s="12">
        <f>-(I37+SUM(I39:I42))</f>
        <v>0</v>
      </c>
      <c r="K43" s="1">
        <f>K42</f>
        <v>0</v>
      </c>
    </row>
    <row r="44" spans="2:11" ht="14.25">
      <c r="B44" s="108" t="s">
        <v>22</v>
      </c>
      <c r="C44" s="108"/>
      <c r="E44" s="12">
        <v>0</v>
      </c>
      <c r="G44" s="12">
        <v>1757987</v>
      </c>
      <c r="I44" s="12">
        <v>0</v>
      </c>
      <c r="K44" s="12">
        <f>-(K37+SUM(K40:K43))</f>
        <v>0</v>
      </c>
    </row>
    <row r="45" spans="2:11" ht="14.25">
      <c r="B45" s="108" t="s">
        <v>44</v>
      </c>
      <c r="C45" s="108"/>
      <c r="E45" s="12">
        <v>0</v>
      </c>
      <c r="G45" s="12">
        <v>0</v>
      </c>
      <c r="I45" s="12">
        <v>0</v>
      </c>
      <c r="K45" s="12">
        <v>0</v>
      </c>
    </row>
    <row r="46" spans="2:11" ht="14.25">
      <c r="B46" s="108" t="s">
        <v>45</v>
      </c>
      <c r="C46" s="108"/>
      <c r="E46" s="12">
        <v>0</v>
      </c>
      <c r="G46" s="12">
        <v>0</v>
      </c>
      <c r="I46" s="12">
        <v>0</v>
      </c>
      <c r="K46" s="12">
        <v>0</v>
      </c>
    </row>
    <row r="47" spans="2:11" ht="14.25">
      <c r="B47" s="73"/>
      <c r="C47" s="73"/>
      <c r="E47" s="12"/>
      <c r="G47" s="12"/>
      <c r="I47" s="12"/>
      <c r="K47" s="12"/>
    </row>
    <row r="48" spans="1:11" ht="14.25">
      <c r="A48" s="111" t="s">
        <v>74</v>
      </c>
      <c r="B48" s="111"/>
      <c r="C48" s="111"/>
      <c r="E48" s="84">
        <f>SUM(E41:E46)</f>
        <v>-336951898</v>
      </c>
      <c r="F48" s="79"/>
      <c r="G48" s="85">
        <f>SUM(G41:G46)</f>
        <v>33916313</v>
      </c>
      <c r="H48" s="79"/>
      <c r="I48" s="84">
        <f>SUM(I41:I46)</f>
        <v>0</v>
      </c>
      <c r="K48" s="84">
        <f>SUM(K41:K46)</f>
        <v>0</v>
      </c>
    </row>
    <row r="49" spans="7:11" ht="14.25">
      <c r="G49" s="12"/>
      <c r="I49"/>
      <c r="K49" s="12"/>
    </row>
    <row r="50" spans="1:11" ht="33.75" customHeight="1">
      <c r="A50" s="107" t="s">
        <v>34</v>
      </c>
      <c r="B50" s="107"/>
      <c r="C50" s="107"/>
      <c r="E50" s="40" t="s">
        <v>23</v>
      </c>
      <c r="G50" s="40" t="s">
        <v>24</v>
      </c>
      <c r="I50" s="40" t="s">
        <v>23</v>
      </c>
      <c r="K50" s="40" t="s">
        <v>24</v>
      </c>
    </row>
    <row r="51" spans="4:13" ht="24.75" customHeight="1">
      <c r="D51" s="5"/>
      <c r="E51" s="82">
        <v>-1814365085</v>
      </c>
      <c r="F51" s="5"/>
      <c r="G51" s="82">
        <v>1519455598</v>
      </c>
      <c r="H51" s="5"/>
      <c r="I51" s="82">
        <f>E51*I2</f>
        <v>0</v>
      </c>
      <c r="J51" s="5"/>
      <c r="K51" s="82">
        <f>G51*I2</f>
        <v>0</v>
      </c>
      <c r="M51" s="5"/>
    </row>
    <row r="52" spans="2:13" ht="24.75" customHeight="1">
      <c r="B52" s="106" t="s">
        <v>38</v>
      </c>
      <c r="C52" s="106"/>
      <c r="D52" s="41"/>
      <c r="E52" s="42">
        <v>5</v>
      </c>
      <c r="F52" s="41"/>
      <c r="G52" s="42">
        <v>5</v>
      </c>
      <c r="H52" s="41"/>
      <c r="I52" s="42">
        <v>5</v>
      </c>
      <c r="J52" s="41"/>
      <c r="K52" s="42">
        <v>5</v>
      </c>
      <c r="M52" s="41"/>
    </row>
    <row r="53" spans="2:13" ht="14.25">
      <c r="B53" s="108" t="s">
        <v>17</v>
      </c>
      <c r="C53" s="108"/>
      <c r="D53" s="13"/>
      <c r="E53" s="23">
        <v>362873017</v>
      </c>
      <c r="F53" s="13"/>
      <c r="H53" s="13"/>
      <c r="I53" s="23">
        <f>-I51/I52</f>
        <v>0</v>
      </c>
      <c r="J53" s="13"/>
      <c r="M53" s="13"/>
    </row>
    <row r="54" spans="2:13" ht="14.25">
      <c r="B54" s="108" t="s">
        <v>18</v>
      </c>
      <c r="C54" s="108"/>
      <c r="D54" s="13"/>
      <c r="E54" s="12">
        <v>362873017</v>
      </c>
      <c r="F54" s="13"/>
      <c r="G54" s="23">
        <v>-303891120</v>
      </c>
      <c r="H54" s="13"/>
      <c r="I54" s="12">
        <f>I53</f>
        <v>0</v>
      </c>
      <c r="J54" s="13"/>
      <c r="K54" s="23">
        <f>-K51/K52</f>
        <v>0</v>
      </c>
      <c r="M54" s="13"/>
    </row>
    <row r="55" spans="2:13" ht="14.25">
      <c r="B55" s="108" t="s">
        <v>19</v>
      </c>
      <c r="C55" s="108"/>
      <c r="D55" s="13"/>
      <c r="E55" s="12">
        <v>362873017</v>
      </c>
      <c r="F55" s="13"/>
      <c r="G55" s="12">
        <v>-303891120</v>
      </c>
      <c r="H55" s="13"/>
      <c r="I55" s="12">
        <f>I54</f>
        <v>0</v>
      </c>
      <c r="J55" s="13"/>
      <c r="K55" s="12">
        <f>K54</f>
        <v>0</v>
      </c>
      <c r="M55" s="13"/>
    </row>
    <row r="56" spans="2:13" ht="14.25">
      <c r="B56" s="108" t="s">
        <v>20</v>
      </c>
      <c r="C56" s="108"/>
      <c r="D56" s="13"/>
      <c r="E56" s="12">
        <v>362873017</v>
      </c>
      <c r="F56" s="13"/>
      <c r="G56" s="12">
        <v>-303891120</v>
      </c>
      <c r="H56" s="13"/>
      <c r="I56" s="12">
        <f>I55</f>
        <v>0</v>
      </c>
      <c r="J56" s="13"/>
      <c r="K56" s="12">
        <f>K55</f>
        <v>0</v>
      </c>
      <c r="M56" s="13"/>
    </row>
    <row r="57" spans="2:13" ht="14.25">
      <c r="B57" s="108" t="s">
        <v>21</v>
      </c>
      <c r="C57" s="108"/>
      <c r="D57" s="13"/>
      <c r="E57" s="12">
        <v>362873017</v>
      </c>
      <c r="F57" s="13"/>
      <c r="G57" s="12">
        <v>-303891120</v>
      </c>
      <c r="H57" s="13"/>
      <c r="I57" s="12">
        <f>I56</f>
        <v>0</v>
      </c>
      <c r="J57" s="13"/>
      <c r="K57" s="12">
        <f>K56</f>
        <v>0</v>
      </c>
      <c r="M57" s="13"/>
    </row>
    <row r="58" spans="2:11" ht="14.25">
      <c r="B58" s="108" t="s">
        <v>22</v>
      </c>
      <c r="C58" s="108"/>
      <c r="E58" s="12">
        <v>0</v>
      </c>
      <c r="G58" s="12">
        <v>-303891118</v>
      </c>
      <c r="I58" s="12">
        <v>0</v>
      </c>
      <c r="K58" s="12">
        <f>K57</f>
        <v>0</v>
      </c>
    </row>
    <row r="59" spans="2:11" ht="14.25">
      <c r="B59" s="108" t="s">
        <v>44</v>
      </c>
      <c r="C59" s="108"/>
      <c r="E59" s="12">
        <v>0</v>
      </c>
      <c r="G59" s="12">
        <v>0</v>
      </c>
      <c r="I59" s="12">
        <v>0</v>
      </c>
      <c r="K59" s="12">
        <v>0</v>
      </c>
    </row>
    <row r="60" spans="2:11" ht="14.25">
      <c r="B60" s="108" t="s">
        <v>45</v>
      </c>
      <c r="C60" s="108"/>
      <c r="E60" s="12">
        <v>0</v>
      </c>
      <c r="G60" s="12">
        <v>0</v>
      </c>
      <c r="I60" s="12">
        <v>0</v>
      </c>
      <c r="K60" s="12">
        <v>0</v>
      </c>
    </row>
    <row r="62" spans="1:11" ht="14.25">
      <c r="A62" s="111" t="s">
        <v>74</v>
      </c>
      <c r="B62" s="111"/>
      <c r="C62" s="111"/>
      <c r="E62" s="65">
        <f>SUM(E55:E60)</f>
        <v>1088619051</v>
      </c>
      <c r="G62" s="65">
        <f>SUM(G55:G60)</f>
        <v>-1215564478</v>
      </c>
      <c r="I62" s="65">
        <f>SUM(I55:I60)</f>
        <v>0</v>
      </c>
      <c r="J62" s="65"/>
      <c r="K62" s="65">
        <f>SUM(K55:K60)</f>
        <v>0</v>
      </c>
    </row>
    <row r="63" spans="5:11" ht="14.25">
      <c r="E63" s="110">
        <f>SUM(E62:G62)</f>
        <v>-126945427</v>
      </c>
      <c r="F63" s="110"/>
      <c r="G63" s="110"/>
      <c r="I63" s="110">
        <f>SUM(I62:K62)</f>
        <v>0</v>
      </c>
      <c r="J63" s="110"/>
      <c r="K63" s="110"/>
    </row>
    <row r="65" ht="15.75">
      <c r="A65" s="41" t="s">
        <v>41</v>
      </c>
    </row>
    <row r="66" ht="15.75">
      <c r="A66" s="41" t="s">
        <v>42</v>
      </c>
    </row>
  </sheetData>
  <sheetProtection/>
  <mergeCells count="43">
    <mergeCell ref="I34:K34"/>
    <mergeCell ref="I63:K63"/>
    <mergeCell ref="A48:C48"/>
    <mergeCell ref="A62:C62"/>
    <mergeCell ref="E63:G63"/>
    <mergeCell ref="B43:C43"/>
    <mergeCell ref="B39:C39"/>
    <mergeCell ref="B59:C59"/>
    <mergeCell ref="B60:C60"/>
    <mergeCell ref="A50:C50"/>
    <mergeCell ref="B52:C52"/>
    <mergeCell ref="B44:C44"/>
    <mergeCell ref="B58:C58"/>
    <mergeCell ref="B53:C53"/>
    <mergeCell ref="B54:C54"/>
    <mergeCell ref="B55:C55"/>
    <mergeCell ref="B57:C57"/>
    <mergeCell ref="B46:C46"/>
    <mergeCell ref="B45:C45"/>
    <mergeCell ref="B42:C42"/>
    <mergeCell ref="B40:C40"/>
    <mergeCell ref="B41:C41"/>
    <mergeCell ref="B56:C56"/>
    <mergeCell ref="B38:C38"/>
    <mergeCell ref="A30:C30"/>
    <mergeCell ref="A36:C36"/>
    <mergeCell ref="A32:E32"/>
    <mergeCell ref="A33:E33"/>
    <mergeCell ref="A31:C31"/>
    <mergeCell ref="A29:C29"/>
    <mergeCell ref="A26:C26"/>
    <mergeCell ref="A27:C27"/>
    <mergeCell ref="A17:E17"/>
    <mergeCell ref="A19:E19"/>
    <mergeCell ref="A25:C25"/>
    <mergeCell ref="A21:C21"/>
    <mergeCell ref="G1:H1"/>
    <mergeCell ref="F2:H2"/>
    <mergeCell ref="A1:E1"/>
    <mergeCell ref="A16:E16"/>
    <mergeCell ref="A4:B4"/>
    <mergeCell ref="A5:B5"/>
    <mergeCell ref="A6:B6"/>
  </mergeCells>
  <printOptions horizontalCentered="1"/>
  <pageMargins left="0.25" right="0.25" top="0.25" bottom="0.25" header="0.05" footer="0.05"/>
  <pageSetup fitToHeight="1" fitToWidth="1" horizontalDpi="600" verticalDpi="600" orientation="landscape" scale="77" r:id="rId1"/>
  <headerFooter>
    <oddFooter>&amp;L&amp;A&amp;R&amp;P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3.00390625" style="0" customWidth="1"/>
    <col min="2" max="2" width="12.57421875" style="0" customWidth="1"/>
    <col min="3" max="3" width="16.00390625" style="0" customWidth="1"/>
    <col min="4" max="4" width="1.7109375" style="0" customWidth="1"/>
    <col min="5" max="5" width="16.57421875" style="0" customWidth="1"/>
    <col min="6" max="6" width="1.7109375" style="0" customWidth="1"/>
    <col min="7" max="7" width="21.421875" style="0" customWidth="1"/>
    <col min="8" max="8" width="4.28125" style="0" customWidth="1"/>
    <col min="9" max="9" width="20.57421875" style="48" bestFit="1" customWidth="1"/>
    <col min="10" max="10" width="1.7109375" style="0" customWidth="1"/>
    <col min="11" max="11" width="20.7109375" style="0" customWidth="1"/>
  </cols>
  <sheetData>
    <row r="1" spans="1:10" ht="18">
      <c r="A1" s="99" t="s">
        <v>80</v>
      </c>
      <c r="B1" s="99"/>
      <c r="C1" s="99"/>
      <c r="D1" s="99"/>
      <c r="E1" s="99"/>
      <c r="I1" s="57">
        <f>'SCRS NPL Rollforward'!I1</f>
        <v>0</v>
      </c>
      <c r="J1" s="58"/>
    </row>
    <row r="2" spans="6:9" ht="14.25">
      <c r="F2" s="98" t="s">
        <v>79</v>
      </c>
      <c r="G2" s="98"/>
      <c r="H2" s="98"/>
      <c r="I2" s="93"/>
    </row>
    <row r="3" spans="1:10" ht="31.5">
      <c r="A3" s="33" t="s">
        <v>14</v>
      </c>
      <c r="B3" s="36"/>
      <c r="C3" s="34" t="s">
        <v>7</v>
      </c>
      <c r="D3" s="28"/>
      <c r="E3" s="34" t="s">
        <v>8</v>
      </c>
      <c r="F3" s="28"/>
      <c r="G3" s="34" t="s">
        <v>9</v>
      </c>
      <c r="I3" s="55" t="s">
        <v>50</v>
      </c>
      <c r="J3" s="28"/>
    </row>
    <row r="4" spans="1:9" ht="14.25">
      <c r="A4" s="101">
        <v>41820</v>
      </c>
      <c r="B4" s="101"/>
      <c r="C4" s="9">
        <v>5899529434</v>
      </c>
      <c r="D4" s="9"/>
      <c r="E4" s="9">
        <v>3985101996</v>
      </c>
      <c r="G4" s="9">
        <f>C4-E4</f>
        <v>1914427438</v>
      </c>
      <c r="I4" s="51">
        <f>$I$2*G4</f>
        <v>0</v>
      </c>
    </row>
    <row r="5" spans="1:10" ht="15">
      <c r="A5" s="102">
        <v>42185</v>
      </c>
      <c r="B5" s="102"/>
      <c r="C5" s="1">
        <v>6151321222</v>
      </c>
      <c r="E5" s="1">
        <v>3971824838</v>
      </c>
      <c r="G5" s="1">
        <f>C5-E5</f>
        <v>2179496384</v>
      </c>
      <c r="I5" s="51">
        <f>$I$2*G5</f>
        <v>0</v>
      </c>
      <c r="J5" s="28"/>
    </row>
    <row r="6" spans="1:9" ht="15" thickBot="1">
      <c r="A6" s="103" t="s">
        <v>15</v>
      </c>
      <c r="B6" s="103"/>
      <c r="C6" s="10">
        <f>C5-C4</f>
        <v>251791788</v>
      </c>
      <c r="E6" s="10">
        <f>E5-E4</f>
        <v>-13277158</v>
      </c>
      <c r="G6" s="10">
        <f>G5-G4</f>
        <v>265068946</v>
      </c>
      <c r="I6" s="10">
        <f>I5-I4</f>
        <v>0</v>
      </c>
    </row>
    <row r="7" ht="15" thickTop="1"/>
    <row r="8" spans="1:7" ht="15">
      <c r="A8" s="31" t="s">
        <v>48</v>
      </c>
      <c r="B8" s="8"/>
      <c r="C8" s="11"/>
      <c r="G8" s="32" t="s">
        <v>6</v>
      </c>
    </row>
    <row r="9" spans="1:7" ht="14.25">
      <c r="A9" s="29" t="s">
        <v>40</v>
      </c>
      <c r="B9" s="2"/>
      <c r="C9" s="2"/>
      <c r="G9" s="5"/>
    </row>
    <row r="10" spans="1:9" ht="14.25">
      <c r="A10" s="3" t="s">
        <v>0</v>
      </c>
      <c r="B10" s="3"/>
      <c r="C10" s="3"/>
      <c r="G10" s="7">
        <v>154102179</v>
      </c>
      <c r="I10" s="51">
        <f>$I$2*G10</f>
        <v>0</v>
      </c>
    </row>
    <row r="11" spans="1:9" ht="14.25">
      <c r="A11" s="3" t="s">
        <v>1</v>
      </c>
      <c r="B11" s="3"/>
      <c r="C11" s="3"/>
      <c r="G11" s="7">
        <v>435328182</v>
      </c>
      <c r="I11" s="51">
        <f aca="true" t="shared" si="0" ref="I11:I18">$I$2*G11</f>
        <v>0</v>
      </c>
    </row>
    <row r="12" spans="1:9" ht="14.25">
      <c r="A12" s="3" t="s">
        <v>2</v>
      </c>
      <c r="B12" s="3"/>
      <c r="C12" s="3"/>
      <c r="G12" s="7">
        <v>0</v>
      </c>
      <c r="I12" s="51">
        <f t="shared" si="0"/>
        <v>0</v>
      </c>
    </row>
    <row r="13" spans="1:9" ht="14.25">
      <c r="A13" s="3" t="s">
        <v>3</v>
      </c>
      <c r="B13" s="3"/>
      <c r="C13" s="3"/>
      <c r="G13" s="7">
        <v>1938063</v>
      </c>
      <c r="I13" s="51">
        <f t="shared" si="0"/>
        <v>0</v>
      </c>
    </row>
    <row r="14" spans="1:9" ht="14.25">
      <c r="A14" s="3" t="s">
        <v>4</v>
      </c>
      <c r="B14" s="3"/>
      <c r="C14" s="3"/>
      <c r="G14" s="7">
        <v>-106853820</v>
      </c>
      <c r="I14" s="51">
        <f t="shared" si="0"/>
        <v>0</v>
      </c>
    </row>
    <row r="15" spans="1:9" ht="14.25">
      <c r="A15" s="3" t="s">
        <v>5</v>
      </c>
      <c r="B15" s="3"/>
      <c r="C15" s="3"/>
      <c r="G15" s="7">
        <v>-296183305</v>
      </c>
      <c r="I15" s="51">
        <f t="shared" si="0"/>
        <v>0</v>
      </c>
    </row>
    <row r="16" spans="1:9" ht="14.25">
      <c r="A16" s="100" t="s">
        <v>35</v>
      </c>
      <c r="B16" s="100"/>
      <c r="C16" s="100"/>
      <c r="D16" s="100"/>
      <c r="E16" s="100"/>
      <c r="G16" s="7">
        <v>14660639</v>
      </c>
      <c r="I16" s="51">
        <f t="shared" si="0"/>
        <v>0</v>
      </c>
    </row>
    <row r="17" spans="1:9" ht="14.25" customHeight="1">
      <c r="A17" s="100" t="s">
        <v>36</v>
      </c>
      <c r="B17" s="100"/>
      <c r="C17" s="100"/>
      <c r="D17" s="100"/>
      <c r="E17" s="100"/>
      <c r="G17" s="14">
        <v>-7882734</v>
      </c>
      <c r="I17" s="51">
        <f t="shared" si="0"/>
        <v>0</v>
      </c>
    </row>
    <row r="18" spans="1:9" ht="14.25">
      <c r="A18" s="4" t="s">
        <v>10</v>
      </c>
      <c r="B18" s="4"/>
      <c r="C18" s="4"/>
      <c r="G18" s="14">
        <v>-1060715</v>
      </c>
      <c r="I18" s="51">
        <f t="shared" si="0"/>
        <v>0</v>
      </c>
    </row>
    <row r="19" spans="1:9" ht="14.25">
      <c r="A19" s="104" t="s">
        <v>12</v>
      </c>
      <c r="B19" s="104"/>
      <c r="C19" s="104"/>
      <c r="D19" s="104"/>
      <c r="E19" s="104"/>
      <c r="F19" s="26"/>
      <c r="G19" s="15">
        <f>SUM(G9:G18)</f>
        <v>194048489</v>
      </c>
      <c r="I19" s="15">
        <f>SUM(I10:I18)</f>
        <v>0</v>
      </c>
    </row>
    <row r="20" spans="1:7" ht="6" customHeight="1">
      <c r="A20" s="2"/>
      <c r="B20" s="3"/>
      <c r="C20" s="3"/>
      <c r="G20" s="14"/>
    </row>
    <row r="21" spans="1:10" ht="14.25">
      <c r="A21" s="105" t="s">
        <v>16</v>
      </c>
      <c r="B21" s="105"/>
      <c r="C21" s="105"/>
      <c r="G21" s="7">
        <v>-166450527</v>
      </c>
      <c r="I21" s="51">
        <f>$I$2*G21</f>
        <v>0</v>
      </c>
      <c r="J21" s="46"/>
    </row>
    <row r="22" spans="1:7" ht="6" customHeight="1">
      <c r="A22" s="3"/>
      <c r="B22" s="3"/>
      <c r="C22" s="3"/>
      <c r="G22" s="14"/>
    </row>
    <row r="23" spans="1:7" ht="14.25">
      <c r="A23" s="30" t="s">
        <v>39</v>
      </c>
      <c r="B23" s="25"/>
      <c r="C23" s="25"/>
      <c r="G23" s="16"/>
    </row>
    <row r="24" spans="1:7" ht="14.25">
      <c r="A24" s="35" t="s">
        <v>25</v>
      </c>
      <c r="B24" s="25"/>
      <c r="C24" s="25"/>
      <c r="G24" s="16"/>
    </row>
    <row r="25" spans="1:9" ht="14.25">
      <c r="A25" s="100" t="s">
        <v>28</v>
      </c>
      <c r="B25" s="100"/>
      <c r="C25" s="100"/>
      <c r="G25" s="7">
        <f>+E40</f>
        <v>-13248848</v>
      </c>
      <c r="I25" s="51">
        <f>$I$2*G25</f>
        <v>0</v>
      </c>
    </row>
    <row r="26" spans="1:9" ht="14.25">
      <c r="A26" s="100" t="s">
        <v>30</v>
      </c>
      <c r="B26" s="100"/>
      <c r="C26" s="100"/>
      <c r="G26" s="7">
        <f>G37</f>
        <v>6770951</v>
      </c>
      <c r="I26" s="51">
        <f>$I$2*G26</f>
        <v>0</v>
      </c>
    </row>
    <row r="27" spans="1:9" ht="14.25">
      <c r="A27" s="100" t="s">
        <v>43</v>
      </c>
      <c r="B27" s="100"/>
      <c r="C27" s="100"/>
      <c r="G27" s="7">
        <f>+G40</f>
        <v>-1411791</v>
      </c>
      <c r="I27" s="51">
        <f>$I$2*G27</f>
        <v>0</v>
      </c>
    </row>
    <row r="28" spans="1:7" ht="14.25">
      <c r="A28" s="35" t="s">
        <v>26</v>
      </c>
      <c r="B28" s="27"/>
      <c r="C28" s="27"/>
      <c r="G28" s="7"/>
    </row>
    <row r="29" spans="1:9" ht="14.25">
      <c r="A29" s="100" t="s">
        <v>31</v>
      </c>
      <c r="B29" s="100"/>
      <c r="C29" s="100"/>
      <c r="G29" s="7">
        <f>+E54</f>
        <v>55378322</v>
      </c>
      <c r="I29" s="51">
        <f>$I$2*G29</f>
        <v>0</v>
      </c>
    </row>
    <row r="30" spans="1:9" ht="14.25">
      <c r="A30" s="100" t="s">
        <v>30</v>
      </c>
      <c r="B30" s="100"/>
      <c r="C30" s="100"/>
      <c r="G30" s="7">
        <f>G51</f>
        <v>237477938</v>
      </c>
      <c r="I30" s="51">
        <f>$I$2*G30</f>
        <v>0</v>
      </c>
    </row>
    <row r="31" spans="1:9" ht="14.25">
      <c r="A31" s="100" t="s">
        <v>32</v>
      </c>
      <c r="B31" s="100"/>
      <c r="C31" s="100"/>
      <c r="G31" s="7">
        <f>+G54</f>
        <v>-47495588</v>
      </c>
      <c r="I31" s="51">
        <f>$I$2*G31</f>
        <v>0</v>
      </c>
    </row>
    <row r="32" spans="1:9" ht="15" thickBot="1">
      <c r="A32" s="104" t="s">
        <v>11</v>
      </c>
      <c r="B32" s="104"/>
      <c r="C32" s="104"/>
      <c r="D32" s="104"/>
      <c r="E32" s="104"/>
      <c r="F32" s="26"/>
      <c r="G32" s="17">
        <f>G19+G21+G26+G25+G27+G30+G29+G31</f>
        <v>265068946</v>
      </c>
      <c r="I32" s="17">
        <f>I19+I21+I26+I25+I27+I30+I29+I31</f>
        <v>0</v>
      </c>
    </row>
    <row r="33" spans="1:9" ht="24.75" customHeight="1" thickTop="1">
      <c r="A33" s="104" t="s">
        <v>46</v>
      </c>
      <c r="B33" s="104"/>
      <c r="C33" s="104"/>
      <c r="D33" s="104"/>
      <c r="E33" s="104"/>
      <c r="F33" s="26"/>
      <c r="G33" s="7">
        <f>G6-G32</f>
        <v>0</v>
      </c>
      <c r="I33" s="52">
        <f>I32-I6</f>
        <v>0</v>
      </c>
    </row>
    <row r="34" spans="1:11" ht="30" customHeight="1" thickBot="1">
      <c r="A34" s="37" t="s">
        <v>49</v>
      </c>
      <c r="B34" s="38"/>
      <c r="C34" s="38"/>
      <c r="D34" s="38"/>
      <c r="E34" s="39"/>
      <c r="F34" s="38"/>
      <c r="G34" s="38"/>
      <c r="I34" s="109">
        <f>I1</f>
        <v>0</v>
      </c>
      <c r="J34" s="109"/>
      <c r="K34" s="109"/>
    </row>
    <row r="35" ht="6.75" customHeight="1">
      <c r="E35" s="6"/>
    </row>
    <row r="36" spans="1:11" ht="28.5">
      <c r="A36" s="107" t="s">
        <v>33</v>
      </c>
      <c r="B36" s="107"/>
      <c r="C36" s="107"/>
      <c r="E36" s="40" t="s">
        <v>23</v>
      </c>
      <c r="G36" s="40" t="s">
        <v>24</v>
      </c>
      <c r="I36" s="40" t="s">
        <v>23</v>
      </c>
      <c r="K36" s="40" t="s">
        <v>24</v>
      </c>
    </row>
    <row r="37" spans="2:11" ht="24.75" customHeight="1">
      <c r="B37" s="20"/>
      <c r="D37" s="5"/>
      <c r="E37" s="18">
        <v>64336408</v>
      </c>
      <c r="F37" s="5"/>
      <c r="G37" s="1">
        <v>6770951</v>
      </c>
      <c r="I37" s="49">
        <f>E37*I2</f>
        <v>0</v>
      </c>
      <c r="K37" s="78">
        <f>G37*I2</f>
        <v>0</v>
      </c>
    </row>
    <row r="38" spans="2:11" ht="24.75" customHeight="1">
      <c r="B38" s="106" t="s">
        <v>37</v>
      </c>
      <c r="C38" s="106"/>
      <c r="D38" s="41"/>
      <c r="E38" s="42">
        <v>4.856</v>
      </c>
      <c r="F38" s="41"/>
      <c r="G38" s="42">
        <v>4.796</v>
      </c>
      <c r="I38" s="42">
        <v>4.856</v>
      </c>
      <c r="J38" s="41"/>
      <c r="K38" s="42">
        <v>4.796</v>
      </c>
    </row>
    <row r="39" spans="1:10" ht="14.25">
      <c r="A39" s="5"/>
      <c r="B39" s="108" t="s">
        <v>17</v>
      </c>
      <c r="C39" s="108"/>
      <c r="E39" s="23">
        <v>-13248848</v>
      </c>
      <c r="G39" s="44"/>
      <c r="I39" s="23">
        <f>-(I37/I38)</f>
        <v>0</v>
      </c>
      <c r="J39" s="5"/>
    </row>
    <row r="40" spans="2:11" ht="14.25">
      <c r="B40" s="108" t="s">
        <v>18</v>
      </c>
      <c r="C40" s="108"/>
      <c r="E40" s="1">
        <v>-13248848</v>
      </c>
      <c r="G40" s="23">
        <v>-1411791</v>
      </c>
      <c r="I40" s="51">
        <f>I39</f>
        <v>0</v>
      </c>
      <c r="J40" s="41"/>
      <c r="K40" s="9">
        <f>-K37/K38</f>
        <v>0</v>
      </c>
    </row>
    <row r="41" spans="2:11" ht="14.25">
      <c r="B41" s="108" t="s">
        <v>19</v>
      </c>
      <c r="C41" s="108"/>
      <c r="E41" s="1">
        <v>-13248848</v>
      </c>
      <c r="G41" s="1">
        <v>-1411791</v>
      </c>
      <c r="I41" s="51">
        <f>I40</f>
        <v>0</v>
      </c>
      <c r="K41" s="1">
        <f>K40</f>
        <v>0</v>
      </c>
    </row>
    <row r="42" spans="2:11" ht="14.25">
      <c r="B42" s="108" t="s">
        <v>20</v>
      </c>
      <c r="C42" s="108"/>
      <c r="E42" s="1">
        <v>-13248848</v>
      </c>
      <c r="G42" s="1">
        <v>-1411791</v>
      </c>
      <c r="I42" s="51">
        <f>I41</f>
        <v>0</v>
      </c>
      <c r="K42" s="12">
        <f>K41</f>
        <v>0</v>
      </c>
    </row>
    <row r="43" spans="2:11" ht="14.25">
      <c r="B43" s="108" t="s">
        <v>21</v>
      </c>
      <c r="C43" s="108"/>
      <c r="E43" s="12">
        <v>-11341016</v>
      </c>
      <c r="G43" s="1">
        <v>-1411791</v>
      </c>
      <c r="I43" s="51">
        <f>-(I37+SUM(I39:I42))</f>
        <v>0</v>
      </c>
      <c r="K43" s="12">
        <f>K42</f>
        <v>0</v>
      </c>
    </row>
    <row r="44" spans="2:11" ht="14.25">
      <c r="B44" s="108" t="s">
        <v>22</v>
      </c>
      <c r="C44" s="108"/>
      <c r="E44" s="43">
        <v>0</v>
      </c>
      <c r="G44" s="12">
        <v>-1123787</v>
      </c>
      <c r="I44" s="43">
        <v>0</v>
      </c>
      <c r="K44" s="1">
        <f>-(K37+SUM(K40:K43))</f>
        <v>0</v>
      </c>
    </row>
    <row r="45" spans="2:11" ht="14.25">
      <c r="B45" s="108" t="s">
        <v>44</v>
      </c>
      <c r="C45" s="108"/>
      <c r="E45" s="43">
        <v>0</v>
      </c>
      <c r="G45" s="12">
        <v>0</v>
      </c>
      <c r="I45" s="43">
        <v>0</v>
      </c>
      <c r="K45" s="12">
        <v>0</v>
      </c>
    </row>
    <row r="46" spans="2:11" ht="14.25">
      <c r="B46" s="108" t="s">
        <v>45</v>
      </c>
      <c r="C46" s="108"/>
      <c r="E46" s="43">
        <v>0</v>
      </c>
      <c r="G46" s="12">
        <v>0</v>
      </c>
      <c r="I46" s="43">
        <v>0</v>
      </c>
      <c r="K46" s="12">
        <v>0</v>
      </c>
    </row>
    <row r="47" spans="2:11" ht="14.25">
      <c r="B47" s="73"/>
      <c r="C47" s="73"/>
      <c r="E47" s="43"/>
      <c r="G47" s="12"/>
      <c r="I47" s="43"/>
      <c r="K47" s="12"/>
    </row>
    <row r="48" spans="1:11" ht="14.25">
      <c r="A48" s="111" t="s">
        <v>74</v>
      </c>
      <c r="B48" s="111"/>
      <c r="C48" s="111"/>
      <c r="E48" s="86">
        <f>SUM(E41:E47)</f>
        <v>-37838712</v>
      </c>
      <c r="F48" s="86"/>
      <c r="G48" s="86">
        <f>SUM(G41:G47)</f>
        <v>-5359160</v>
      </c>
      <c r="H48" s="86"/>
      <c r="I48" s="86">
        <f>SUM(I41:I47)</f>
        <v>0</v>
      </c>
      <c r="J48" s="86"/>
      <c r="K48" s="86">
        <f>SUM(K41:K47)</f>
        <v>0</v>
      </c>
    </row>
    <row r="49" ht="14.25">
      <c r="G49" s="12"/>
    </row>
    <row r="50" spans="1:11" ht="33.75" customHeight="1">
      <c r="A50" s="107" t="s">
        <v>34</v>
      </c>
      <c r="B50" s="107"/>
      <c r="C50" s="107"/>
      <c r="E50" s="40" t="s">
        <v>23</v>
      </c>
      <c r="G50" s="40" t="s">
        <v>24</v>
      </c>
      <c r="I50" s="40" t="s">
        <v>23</v>
      </c>
      <c r="K50" s="40" t="s">
        <v>24</v>
      </c>
    </row>
    <row r="51" spans="4:11" ht="24.75" customHeight="1">
      <c r="D51" s="5"/>
      <c r="E51" s="19">
        <v>-276891612</v>
      </c>
      <c r="F51" s="5"/>
      <c r="G51" s="19">
        <v>237477938</v>
      </c>
      <c r="I51" s="49">
        <f>E51*I2</f>
        <v>0</v>
      </c>
      <c r="K51" s="78">
        <f>G51*I2</f>
        <v>0</v>
      </c>
    </row>
    <row r="52" spans="2:11" ht="24.75" customHeight="1">
      <c r="B52" s="106" t="s">
        <v>38</v>
      </c>
      <c r="C52" s="106"/>
      <c r="D52" s="41"/>
      <c r="E52" s="42">
        <v>5</v>
      </c>
      <c r="F52" s="41"/>
      <c r="G52" s="42">
        <v>5</v>
      </c>
      <c r="I52" s="42">
        <v>5</v>
      </c>
      <c r="J52" s="41"/>
      <c r="K52" s="42">
        <v>5</v>
      </c>
    </row>
    <row r="53" spans="2:10" ht="14.25">
      <c r="B53" s="108" t="s">
        <v>17</v>
      </c>
      <c r="C53" s="108"/>
      <c r="D53" s="13"/>
      <c r="E53" s="23">
        <v>55378322</v>
      </c>
      <c r="F53" s="13"/>
      <c r="G53" s="43"/>
      <c r="I53" s="87">
        <f>-I51/I52</f>
        <v>0</v>
      </c>
      <c r="J53" s="5"/>
    </row>
    <row r="54" spans="2:11" ht="14.25">
      <c r="B54" s="108" t="s">
        <v>18</v>
      </c>
      <c r="C54" s="108"/>
      <c r="D54" s="13"/>
      <c r="E54" s="12">
        <v>55378322</v>
      </c>
      <c r="F54" s="13"/>
      <c r="G54" s="23">
        <v>-47495588</v>
      </c>
      <c r="I54" s="51">
        <f>I53</f>
        <v>0</v>
      </c>
      <c r="J54" s="41"/>
      <c r="K54" s="9">
        <f>-K51/K52</f>
        <v>0</v>
      </c>
    </row>
    <row r="55" spans="2:11" ht="14.25">
      <c r="B55" s="108" t="s">
        <v>19</v>
      </c>
      <c r="C55" s="108"/>
      <c r="D55" s="13"/>
      <c r="E55" s="12">
        <v>55378322</v>
      </c>
      <c r="F55" s="13"/>
      <c r="G55" s="12">
        <v>-47495588</v>
      </c>
      <c r="I55" s="52">
        <f>I54</f>
        <v>0</v>
      </c>
      <c r="J55" s="13"/>
      <c r="K55" s="1">
        <f>K54</f>
        <v>0</v>
      </c>
    </row>
    <row r="56" spans="2:11" ht="14.25">
      <c r="B56" s="108" t="s">
        <v>20</v>
      </c>
      <c r="C56" s="108"/>
      <c r="D56" s="13"/>
      <c r="E56" s="12">
        <v>55378322</v>
      </c>
      <c r="F56" s="13"/>
      <c r="G56" s="12">
        <v>-47495588</v>
      </c>
      <c r="I56" s="52">
        <f>I55</f>
        <v>0</v>
      </c>
      <c r="J56" s="13"/>
      <c r="K56" s="12">
        <f>K55</f>
        <v>0</v>
      </c>
    </row>
    <row r="57" spans="2:11" ht="14.25">
      <c r="B57" s="108" t="s">
        <v>21</v>
      </c>
      <c r="C57" s="108"/>
      <c r="D57" s="13"/>
      <c r="E57" s="12">
        <v>55378324</v>
      </c>
      <c r="F57" s="13"/>
      <c r="G57" s="12">
        <v>-47495588</v>
      </c>
      <c r="I57" s="52">
        <f>I56</f>
        <v>0</v>
      </c>
      <c r="J57" s="13"/>
      <c r="K57" s="12">
        <f>K56</f>
        <v>0</v>
      </c>
    </row>
    <row r="58" spans="2:11" ht="14.25">
      <c r="B58" s="108" t="s">
        <v>22</v>
      </c>
      <c r="C58" s="108"/>
      <c r="E58" s="43">
        <v>0</v>
      </c>
      <c r="G58" s="12">
        <v>-47495586</v>
      </c>
      <c r="J58" s="13"/>
      <c r="K58" s="12">
        <f>K57</f>
        <v>0</v>
      </c>
    </row>
    <row r="59" spans="2:10" ht="14.25">
      <c r="B59" s="108" t="s">
        <v>44</v>
      </c>
      <c r="C59" s="108"/>
      <c r="E59" s="43">
        <v>0</v>
      </c>
      <c r="G59" s="12">
        <v>0</v>
      </c>
      <c r="J59" s="13"/>
    </row>
    <row r="60" spans="2:7" ht="14.25">
      <c r="B60" s="108" t="s">
        <v>45</v>
      </c>
      <c r="C60" s="108"/>
      <c r="E60" s="43">
        <v>0</v>
      </c>
      <c r="G60" s="12">
        <v>0</v>
      </c>
    </row>
    <row r="61" spans="2:7" ht="14.25">
      <c r="B61" s="73"/>
      <c r="C61" s="73"/>
      <c r="E61" s="43"/>
      <c r="G61" s="12"/>
    </row>
    <row r="62" spans="1:11" ht="14.25">
      <c r="A62" s="111" t="s">
        <v>74</v>
      </c>
      <c r="B62" s="111"/>
      <c r="C62" s="111"/>
      <c r="E62" s="7">
        <f>SUM(E55:E60)</f>
        <v>166134968</v>
      </c>
      <c r="F62" s="7"/>
      <c r="G62" s="7">
        <f>SUM(G55:G60)</f>
        <v>-189982350</v>
      </c>
      <c r="H62" s="86"/>
      <c r="I62" s="7">
        <f>SUM(I55:I60)</f>
        <v>0</v>
      </c>
      <c r="J62" s="7"/>
      <c r="K62" s="7">
        <f>SUM(K55:K60)</f>
        <v>0</v>
      </c>
    </row>
    <row r="63" spans="1:11" ht="14.25">
      <c r="A63" s="88"/>
      <c r="B63" s="88"/>
      <c r="C63" s="88"/>
      <c r="E63" s="112">
        <f>SUM(E62:G62)</f>
        <v>-23847382</v>
      </c>
      <c r="F63" s="112"/>
      <c r="G63" s="112"/>
      <c r="H63" s="86"/>
      <c r="I63" s="112">
        <f>SUM(I62:K62)</f>
        <v>0</v>
      </c>
      <c r="J63" s="112"/>
      <c r="K63" s="112"/>
    </row>
    <row r="65" ht="15.75">
      <c r="A65" s="41" t="s">
        <v>41</v>
      </c>
    </row>
    <row r="66" ht="15.75">
      <c r="A66" s="41" t="s">
        <v>42</v>
      </c>
    </row>
  </sheetData>
  <sheetProtection/>
  <mergeCells count="42">
    <mergeCell ref="I34:K34"/>
    <mergeCell ref="A48:C48"/>
    <mergeCell ref="A62:C62"/>
    <mergeCell ref="E63:G63"/>
    <mergeCell ref="I63:K63"/>
    <mergeCell ref="B59:C59"/>
    <mergeCell ref="B60:C60"/>
    <mergeCell ref="A50:C50"/>
    <mergeCell ref="B39:C39"/>
    <mergeCell ref="B40:C40"/>
    <mergeCell ref="B41:C41"/>
    <mergeCell ref="B42:C42"/>
    <mergeCell ref="B43:C43"/>
    <mergeCell ref="B44:C44"/>
    <mergeCell ref="B45:C45"/>
    <mergeCell ref="B46:C46"/>
    <mergeCell ref="A21:C21"/>
    <mergeCell ref="A25:C25"/>
    <mergeCell ref="A26:C26"/>
    <mergeCell ref="A27:C27"/>
    <mergeCell ref="A29:C29"/>
    <mergeCell ref="A5:B5"/>
    <mergeCell ref="A6:B6"/>
    <mergeCell ref="A16:E16"/>
    <mergeCell ref="A17:E17"/>
    <mergeCell ref="A19:E19"/>
    <mergeCell ref="F2:H2"/>
    <mergeCell ref="A1:E1"/>
    <mergeCell ref="B58:C58"/>
    <mergeCell ref="B52:C52"/>
    <mergeCell ref="B53:C53"/>
    <mergeCell ref="B54:C54"/>
    <mergeCell ref="B55:C55"/>
    <mergeCell ref="B56:C56"/>
    <mergeCell ref="B57:C57"/>
    <mergeCell ref="A31:C31"/>
    <mergeCell ref="A32:E32"/>
    <mergeCell ref="A33:E33"/>
    <mergeCell ref="A36:C36"/>
    <mergeCell ref="B38:C38"/>
    <mergeCell ref="A30:C30"/>
    <mergeCell ref="A4:B4"/>
  </mergeCells>
  <printOptions horizontalCentered="1"/>
  <pageMargins left="0.25" right="0.25" top="0.25" bottom="0.25" header="0.05" footer="0.05"/>
  <pageSetup fitToHeight="1" fitToWidth="1" horizontalDpi="600" verticalDpi="600" orientation="landscape" scale="80" r:id="rId1"/>
  <headerFooter>
    <oddFooter>&amp;L&amp;A&amp;R&amp;P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7.00390625" style="0" bestFit="1" customWidth="1"/>
    <col min="2" max="2" width="1.7109375" style="0" customWidth="1"/>
    <col min="3" max="3" width="15.57421875" style="0" bestFit="1" customWidth="1"/>
    <col min="4" max="4" width="2.00390625" style="0" customWidth="1"/>
    <col min="5" max="5" width="1.7109375" style="0" hidden="1" customWidth="1"/>
    <col min="6" max="6" width="14.00390625" style="0" bestFit="1" customWidth="1"/>
    <col min="7" max="7" width="1.7109375" style="0" hidden="1" customWidth="1"/>
    <col min="8" max="8" width="1.8515625" style="0" hidden="1" customWidth="1"/>
    <col min="9" max="9" width="12.7109375" style="0" bestFit="1" customWidth="1"/>
    <col min="10" max="10" width="2.7109375" style="0" hidden="1" customWidth="1"/>
  </cols>
  <sheetData>
    <row r="1" spans="1:10" ht="18.75" thickBot="1">
      <c r="A1" s="97" t="s">
        <v>80</v>
      </c>
      <c r="B1" s="13"/>
      <c r="C1" s="113" t="s">
        <v>53</v>
      </c>
      <c r="D1" s="113"/>
      <c r="E1" s="13"/>
      <c r="F1" s="113" t="s">
        <v>54</v>
      </c>
      <c r="G1" s="113"/>
      <c r="I1" s="113" t="s">
        <v>64</v>
      </c>
      <c r="J1" s="113"/>
    </row>
    <row r="2" spans="1:10" ht="18" thickBot="1">
      <c r="A2" s="13"/>
      <c r="B2" s="13"/>
      <c r="C2" s="60">
        <f>'SCRS NPL Rollforward'!I1</f>
        <v>0</v>
      </c>
      <c r="D2" s="58"/>
      <c r="E2" s="13"/>
      <c r="F2" s="60">
        <f>C2</f>
        <v>0</v>
      </c>
      <c r="G2" s="58"/>
      <c r="I2" s="60">
        <f>C2</f>
        <v>0</v>
      </c>
      <c r="J2" s="58"/>
    </row>
    <row r="3" spans="1:7" ht="18" thickBot="1">
      <c r="A3" s="64" t="s">
        <v>62</v>
      </c>
      <c r="B3" s="13"/>
      <c r="C3" s="62"/>
      <c r="D3" s="58"/>
      <c r="E3" s="13"/>
      <c r="F3" s="62"/>
      <c r="G3" s="58"/>
    </row>
    <row r="4" spans="1:9" ht="15">
      <c r="A4" s="66" t="s">
        <v>51</v>
      </c>
      <c r="B4" s="28"/>
      <c r="C4" s="92"/>
      <c r="D4" s="28"/>
      <c r="E4" s="28"/>
      <c r="F4" s="92"/>
      <c r="I4" s="12">
        <f>C4+F4</f>
        <v>0</v>
      </c>
    </row>
    <row r="5" spans="1:9" ht="28.5">
      <c r="A5" s="66" t="s">
        <v>52</v>
      </c>
      <c r="C5" s="1">
        <f>'SCRS NPL Rollforward'!I4</f>
        <v>0</v>
      </c>
      <c r="D5" s="12"/>
      <c r="F5" s="1">
        <f>'PORS NPL Rollforward'!I4</f>
        <v>0</v>
      </c>
      <c r="G5" s="12"/>
      <c r="I5" s="12">
        <f>C5+F5</f>
        <v>0</v>
      </c>
    </row>
    <row r="6" spans="1:9" ht="14.25">
      <c r="A6" s="59" t="s">
        <v>47</v>
      </c>
      <c r="C6" s="61">
        <f>C5-C4</f>
        <v>0</v>
      </c>
      <c r="D6" s="12"/>
      <c r="F6" s="61">
        <f>F5-F4</f>
        <v>0</v>
      </c>
      <c r="G6" s="12"/>
      <c r="I6" s="61">
        <f>I5-I4</f>
        <v>0</v>
      </c>
    </row>
    <row r="8" ht="15.75" thickBot="1">
      <c r="A8" s="64" t="s">
        <v>63</v>
      </c>
    </row>
    <row r="9" spans="1:6" ht="31.5" customHeight="1">
      <c r="A9" s="66" t="s">
        <v>55</v>
      </c>
      <c r="C9" s="92"/>
      <c r="F9" s="92"/>
    </row>
    <row r="10" spans="1:6" ht="32.25" customHeight="1">
      <c r="A10" s="66" t="s">
        <v>57</v>
      </c>
      <c r="C10" s="1">
        <f>487848404*'SCRS NPL Rollforward'!I2</f>
        <v>0</v>
      </c>
      <c r="F10" s="1">
        <f>51087560*'PORS NPL Rollforward'!I2</f>
        <v>0</v>
      </c>
    </row>
    <row r="11" spans="1:6" ht="14.25">
      <c r="A11" s="66"/>
      <c r="C11" s="61">
        <f>C10-C9</f>
        <v>0</v>
      </c>
      <c r="F11" s="61">
        <f>F10-F9</f>
        <v>0</v>
      </c>
    </row>
    <row r="12" spans="1:6" ht="31.5" customHeight="1">
      <c r="A12" s="66" t="s">
        <v>56</v>
      </c>
      <c r="C12" s="92"/>
      <c r="F12" s="92"/>
    </row>
    <row r="13" spans="1:6" ht="28.5" customHeight="1">
      <c r="A13" s="66" t="s">
        <v>58</v>
      </c>
      <c r="C13" s="1">
        <f>1451492068*'SCRS NPL Rollforward'!I2</f>
        <v>0</v>
      </c>
      <c r="F13" s="1">
        <f>221513290*'PORS NPL Rollforward'!I2</f>
        <v>0</v>
      </c>
    </row>
    <row r="14" spans="3:6" ht="14.25">
      <c r="C14" s="61">
        <f>C13-C12</f>
        <v>0</v>
      </c>
      <c r="F14" s="61">
        <f>F13-F12</f>
        <v>0</v>
      </c>
    </row>
    <row r="15" spans="1:6" ht="14.25">
      <c r="A15" s="59" t="s">
        <v>73</v>
      </c>
      <c r="C15" s="61">
        <f>C14-C11</f>
        <v>0</v>
      </c>
      <c r="F15" s="61">
        <f>F14-F11</f>
        <v>0</v>
      </c>
    </row>
    <row r="16" spans="1:6" ht="14.25">
      <c r="A16" s="59"/>
      <c r="C16" s="65"/>
      <c r="F16" s="65"/>
    </row>
    <row r="17" ht="31.5" thickBot="1">
      <c r="A17" s="64" t="s">
        <v>77</v>
      </c>
    </row>
    <row r="18" spans="1:7" ht="22.5" customHeight="1">
      <c r="A18" s="89" t="s">
        <v>61</v>
      </c>
      <c r="B18" s="90"/>
      <c r="C18" s="91">
        <v>1022478603</v>
      </c>
      <c r="D18" s="91"/>
      <c r="E18" s="90"/>
      <c r="F18" s="91">
        <v>166450527</v>
      </c>
      <c r="G18" s="74"/>
    </row>
    <row r="19" spans="1:7" ht="24" customHeight="1">
      <c r="A19" s="66" t="s">
        <v>59</v>
      </c>
      <c r="C19" s="1">
        <f>C18*'SCRS NPL Rollforward'!I2</f>
        <v>0</v>
      </c>
      <c r="D19" s="1"/>
      <c r="E19" s="1"/>
      <c r="F19" s="1">
        <f>F18*'PORS NPL Rollforward'!I2</f>
        <v>0</v>
      </c>
      <c r="G19" s="1"/>
    </row>
    <row r="20" spans="1:7" ht="23.25" customHeight="1">
      <c r="A20" s="66" t="s">
        <v>60</v>
      </c>
      <c r="C20" s="92"/>
      <c r="D20" s="1"/>
      <c r="F20" s="92"/>
      <c r="G20" s="1"/>
    </row>
    <row r="21" spans="1:6" ht="28.5">
      <c r="A21" s="63" t="s">
        <v>65</v>
      </c>
      <c r="B21" s="45"/>
      <c r="C21" s="61">
        <f>C20-C19</f>
        <v>0</v>
      </c>
      <c r="D21" s="45"/>
      <c r="E21" s="46"/>
      <c r="F21" s="61">
        <f>F20-F19</f>
        <v>0</v>
      </c>
    </row>
    <row r="23" spans="1:6" ht="15" thickBot="1">
      <c r="A23" s="59" t="s">
        <v>71</v>
      </c>
      <c r="C23" s="10">
        <f>C6+C14-C11+C21</f>
        <v>0</v>
      </c>
      <c r="F23" s="10">
        <f>F6+F14-F11+F21</f>
        <v>0</v>
      </c>
    </row>
    <row r="24" ht="15" thickTop="1">
      <c r="A24" s="59"/>
    </row>
    <row r="25" ht="15.75" thickBot="1">
      <c r="A25" s="64" t="s">
        <v>72</v>
      </c>
    </row>
    <row r="26" spans="1:7" s="69" customFormat="1" ht="30" customHeight="1">
      <c r="A26" s="68" t="s">
        <v>67</v>
      </c>
      <c r="C26" s="114">
        <v>4.164</v>
      </c>
      <c r="D26" s="114"/>
      <c r="F26" s="114">
        <v>4.796</v>
      </c>
      <c r="G26" s="114"/>
    </row>
    <row r="27" s="22" customFormat="1" ht="14.25">
      <c r="A27" s="66" t="s">
        <v>66</v>
      </c>
    </row>
    <row r="28" spans="1:6" s="22" customFormat="1" ht="14.25">
      <c r="A28" s="67">
        <v>42185</v>
      </c>
      <c r="C28" s="70">
        <f>-C6/$C$26</f>
        <v>0</v>
      </c>
      <c r="D28" s="65"/>
      <c r="F28" s="70">
        <f>-F6/$F$26</f>
        <v>0</v>
      </c>
    </row>
    <row r="29" spans="1:6" s="22" customFormat="1" ht="14.25">
      <c r="A29" s="67">
        <v>42551</v>
      </c>
      <c r="C29" s="70">
        <f>C28</f>
        <v>0</v>
      </c>
      <c r="D29" s="65"/>
      <c r="F29" s="65">
        <f>F28</f>
        <v>0</v>
      </c>
    </row>
    <row r="30" spans="1:6" s="22" customFormat="1" ht="14.25">
      <c r="A30" s="67">
        <v>42916</v>
      </c>
      <c r="C30" s="70">
        <f>C29</f>
        <v>0</v>
      </c>
      <c r="D30" s="65"/>
      <c r="F30" s="65">
        <f>F29</f>
        <v>0</v>
      </c>
    </row>
    <row r="31" spans="1:6" ht="14.25">
      <c r="A31" s="67">
        <v>43281</v>
      </c>
      <c r="C31" s="70">
        <f>C30</f>
        <v>0</v>
      </c>
      <c r="D31" s="12"/>
      <c r="F31" s="12">
        <f>F30</f>
        <v>0</v>
      </c>
    </row>
    <row r="32" spans="1:6" ht="14.25">
      <c r="A32" s="67">
        <v>43646</v>
      </c>
      <c r="C32" s="12">
        <f>-(C6+SUM(C28:C31))</f>
        <v>0</v>
      </c>
      <c r="D32" s="12"/>
      <c r="F32" s="12">
        <f>-(F6+SUM(F28:F31))</f>
        <v>0</v>
      </c>
    </row>
    <row r="33" spans="1:6" ht="14.25">
      <c r="A33" s="67">
        <v>44012</v>
      </c>
      <c r="C33" s="43">
        <v>0</v>
      </c>
      <c r="F33" s="43">
        <v>0</v>
      </c>
    </row>
    <row r="35" ht="15" customHeight="1">
      <c r="A35" s="66" t="s">
        <v>68</v>
      </c>
    </row>
    <row r="36" spans="1:6" ht="14.25">
      <c r="A36" s="67">
        <v>42185</v>
      </c>
      <c r="C36" s="12">
        <f>-C15/$C$26</f>
        <v>0</v>
      </c>
      <c r="F36" s="12">
        <f>-F15/$F$26</f>
        <v>0</v>
      </c>
    </row>
    <row r="37" spans="1:6" ht="14.25">
      <c r="A37" s="67">
        <v>42551</v>
      </c>
      <c r="C37" s="12">
        <f>C36</f>
        <v>0</v>
      </c>
      <c r="F37" s="12">
        <f>F36</f>
        <v>0</v>
      </c>
    </row>
    <row r="38" spans="1:6" ht="14.25">
      <c r="A38" s="67">
        <v>42916</v>
      </c>
      <c r="C38" s="12">
        <f>C37</f>
        <v>0</v>
      </c>
      <c r="F38" s="12">
        <f>F37</f>
        <v>0</v>
      </c>
    </row>
    <row r="39" spans="1:6" ht="14.25">
      <c r="A39" s="67">
        <v>43281</v>
      </c>
      <c r="B39" s="45"/>
      <c r="C39" s="12">
        <f>C38</f>
        <v>0</v>
      </c>
      <c r="D39" s="45"/>
      <c r="E39" s="46"/>
      <c r="F39" s="12">
        <f>F38</f>
        <v>0</v>
      </c>
    </row>
    <row r="40" spans="1:6" ht="14.25">
      <c r="A40" s="67">
        <v>43646</v>
      </c>
      <c r="B40" s="45"/>
      <c r="C40" s="12">
        <f>-(C15+SUM(C36:C39))</f>
        <v>0</v>
      </c>
      <c r="D40" s="45"/>
      <c r="E40" s="46"/>
      <c r="F40" s="12">
        <f>-(F15+SUM(F36:F39))</f>
        <v>0</v>
      </c>
    </row>
    <row r="41" spans="1:6" ht="14.25">
      <c r="A41" s="67">
        <v>44012</v>
      </c>
      <c r="B41" s="38"/>
      <c r="C41" s="43">
        <v>0</v>
      </c>
      <c r="D41" s="38"/>
      <c r="E41" s="71"/>
      <c r="F41" s="43">
        <v>0</v>
      </c>
    </row>
    <row r="43" ht="28.5">
      <c r="A43" s="66" t="s">
        <v>69</v>
      </c>
    </row>
    <row r="44" spans="1:6" ht="14.25">
      <c r="A44" s="67">
        <v>42185</v>
      </c>
      <c r="B44" s="5"/>
      <c r="C44" s="12">
        <f>-C21/$C$26</f>
        <v>0</v>
      </c>
      <c r="D44" s="5"/>
      <c r="E44" s="5"/>
      <c r="F44" s="12">
        <f>-F21/$F$26</f>
        <v>0</v>
      </c>
    </row>
    <row r="45" spans="1:6" ht="14.25">
      <c r="A45" s="67">
        <v>42551</v>
      </c>
      <c r="B45" s="41"/>
      <c r="C45" s="12">
        <f>C44</f>
        <v>0</v>
      </c>
      <c r="D45" s="41"/>
      <c r="E45" s="41"/>
      <c r="F45" s="12">
        <f>F44</f>
        <v>0</v>
      </c>
    </row>
    <row r="46" spans="1:6" ht="14.25">
      <c r="A46" s="67">
        <v>42916</v>
      </c>
      <c r="C46" s="12">
        <f>C45</f>
        <v>0</v>
      </c>
      <c r="F46" s="12">
        <f>F45</f>
        <v>0</v>
      </c>
    </row>
    <row r="47" spans="1:6" ht="14.25">
      <c r="A47" s="67">
        <v>43281</v>
      </c>
      <c r="C47" s="12">
        <f>C46</f>
        <v>0</v>
      </c>
      <c r="F47" s="12">
        <f>F46</f>
        <v>0</v>
      </c>
    </row>
    <row r="48" spans="1:6" ht="14.25">
      <c r="A48" s="67">
        <v>43646</v>
      </c>
      <c r="C48" s="12">
        <f>-(C21+SUM(C44:C47))</f>
        <v>0</v>
      </c>
      <c r="F48" s="12">
        <f>-(F21+SUM(F44:F47))</f>
        <v>0</v>
      </c>
    </row>
    <row r="49" spans="1:7" ht="14.25">
      <c r="A49" s="67">
        <v>44012</v>
      </c>
      <c r="C49" s="43">
        <v>0</v>
      </c>
      <c r="D49" s="43"/>
      <c r="E49" s="43"/>
      <c r="F49" s="43">
        <v>0</v>
      </c>
      <c r="G49" s="43"/>
    </row>
    <row r="51" ht="14.25">
      <c r="A51" s="59" t="s">
        <v>70</v>
      </c>
    </row>
    <row r="52" spans="1:6" ht="14.25">
      <c r="A52" s="67">
        <v>42185</v>
      </c>
      <c r="C52" s="12">
        <f>C28+C36+C44</f>
        <v>0</v>
      </c>
      <c r="F52" s="12">
        <f>F28+F36+F44</f>
        <v>0</v>
      </c>
    </row>
    <row r="53" spans="1:9" ht="14.25">
      <c r="A53" s="67">
        <v>42551</v>
      </c>
      <c r="C53" s="12">
        <f>C29+C37+C45</f>
        <v>0</v>
      </c>
      <c r="F53" s="12">
        <f>F29+F37+F45</f>
        <v>0</v>
      </c>
      <c r="I53" s="95"/>
    </row>
    <row r="54" spans="1:9" ht="14.25">
      <c r="A54" s="67">
        <v>42916</v>
      </c>
      <c r="C54" s="12">
        <f>C30+C38+C46</f>
        <v>0</v>
      </c>
      <c r="F54" s="12">
        <f>F30+F38+F46</f>
        <v>0</v>
      </c>
      <c r="I54" s="95"/>
    </row>
    <row r="55" spans="1:9" ht="14.25">
      <c r="A55" s="67">
        <v>43281</v>
      </c>
      <c r="C55" s="12">
        <f>C31+C39+C47</f>
        <v>0</v>
      </c>
      <c r="F55" s="12">
        <f>F31+F39+F47</f>
        <v>0</v>
      </c>
      <c r="I55" s="95"/>
    </row>
    <row r="56" spans="1:9" ht="14.25">
      <c r="A56" s="67">
        <v>43646</v>
      </c>
      <c r="B56" s="5"/>
      <c r="C56" s="12">
        <f>C32+C40+C48</f>
        <v>0</v>
      </c>
      <c r="D56" s="5"/>
      <c r="E56" s="5"/>
      <c r="F56" s="12">
        <f>F32+F40+F48</f>
        <v>0</v>
      </c>
      <c r="I56" s="95"/>
    </row>
    <row r="57" spans="1:6" ht="14.25">
      <c r="A57" s="67">
        <v>44012</v>
      </c>
      <c r="B57" s="41"/>
      <c r="C57" s="12">
        <f>C33+C41+C49</f>
        <v>0</v>
      </c>
      <c r="D57" s="41"/>
      <c r="E57" s="41"/>
      <c r="F57" s="12">
        <f>F33+F41+F49</f>
        <v>0</v>
      </c>
    </row>
    <row r="58" spans="2:6" ht="15" thickBot="1">
      <c r="B58" s="13"/>
      <c r="C58" s="72">
        <f>SUM(C52:C57)</f>
        <v>0</v>
      </c>
      <c r="D58" s="13"/>
      <c r="E58" s="13"/>
      <c r="F58" s="72">
        <f>SUM(F52:F57)</f>
        <v>0</v>
      </c>
    </row>
    <row r="59" spans="2:6" ht="15" thickTop="1">
      <c r="B59" s="13"/>
      <c r="C59" s="12">
        <f>C58+C23</f>
        <v>0</v>
      </c>
      <c r="D59" s="13"/>
      <c r="E59" s="13"/>
      <c r="F59" s="12">
        <f>F58+F23</f>
        <v>0</v>
      </c>
    </row>
    <row r="60" spans="1:6" ht="27" customHeight="1">
      <c r="A60" s="59" t="s">
        <v>76</v>
      </c>
      <c r="B60" s="13"/>
      <c r="C60" s="12">
        <f>C52</f>
        <v>0</v>
      </c>
      <c r="D60" s="13"/>
      <c r="E60" s="13"/>
      <c r="F60" s="12">
        <f>F52</f>
        <v>0</v>
      </c>
    </row>
    <row r="61" spans="1:6" ht="14.25">
      <c r="A61" s="59" t="s">
        <v>75</v>
      </c>
      <c r="B61" s="13"/>
      <c r="C61" s="12">
        <f>SUM(C53:C56)</f>
        <v>0</v>
      </c>
      <c r="D61" s="13"/>
      <c r="E61" s="13"/>
      <c r="F61" s="12">
        <f>SUM(F53:F56)</f>
        <v>0</v>
      </c>
    </row>
    <row r="62" spans="2:5" ht="14.25">
      <c r="B62" s="13"/>
      <c r="D62" s="13"/>
      <c r="E62" s="13"/>
    </row>
  </sheetData>
  <sheetProtection/>
  <mergeCells count="5">
    <mergeCell ref="I1:J1"/>
    <mergeCell ref="C1:D1"/>
    <mergeCell ref="F1:G1"/>
    <mergeCell ref="C26:D26"/>
    <mergeCell ref="F26:G26"/>
  </mergeCells>
  <printOptions/>
  <pageMargins left="0.2" right="0.2" top="0.25" bottom="0.25" header="0.05" footer="0.05"/>
  <pageSetup fitToHeight="0" fitToWidth="1" horizontalDpi="600" verticalDpi="600" orientation="portrait" r:id="rId1"/>
  <headerFooter>
    <oddFooter>&amp;L&amp;A&amp;R&amp;P of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Heather H. Young</cp:lastModifiedBy>
  <cp:lastPrinted>2016-06-08T18:05:02Z</cp:lastPrinted>
  <dcterms:created xsi:type="dcterms:W3CDTF">2014-04-30T12:35:24Z</dcterms:created>
  <dcterms:modified xsi:type="dcterms:W3CDTF">2016-08-05T17:56:31Z</dcterms:modified>
  <cp:category/>
  <cp:version/>
  <cp:contentType/>
  <cp:contentStatus/>
</cp:coreProperties>
</file>