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tabRatio="797" activeTab="0"/>
  </bookViews>
  <sheets>
    <sheet name="SCRS NPL Rollforward" sheetId="1" r:id="rId1"/>
    <sheet name="PORS NPL Rollforward" sheetId="2" r:id="rId2"/>
    <sheet name="Employer Specific Items" sheetId="3" r:id="rId3"/>
  </sheets>
  <externalReferences>
    <externalReference r:id="rId6"/>
  </externalReferences>
  <definedNames>
    <definedName name="__123Graph_A" localSheetId="1" hidden="1">'[1]TRSNEWS'!#REF!</definedName>
    <definedName name="__123Graph_A" hidden="1">'[1]TRSNEWS'!#REF!</definedName>
    <definedName name="__123Graph_B" localSheetId="1" hidden="1">'[1]TRSNEWS'!#REF!</definedName>
    <definedName name="__123Graph_B" hidden="1">'[1]TRSNEWS'!#REF!</definedName>
    <definedName name="__123Graph_X" localSheetId="1" hidden="1">'[1]TRSNEWS'!#REF!</definedName>
    <definedName name="__123Graph_X" hidden="1">'[1]TRSNEWS'!#REF!</definedName>
    <definedName name="_Fill" localSheetId="1" hidden="1">#REF!</definedName>
    <definedName name="_Fill" hidden="1">#REF!</definedName>
    <definedName name="_xlnm.Print_Area" localSheetId="2">'Employer Specific Items'!$A$1:$F$67</definedName>
    <definedName name="_xlnm.Print_Area" localSheetId="1">'PORS NPL Rollforward'!$A$1:$H$76</definedName>
    <definedName name="_xlnm.Print_Area" localSheetId="0">'SCRS NPL Rollforward'!$A$1:$G$36,'SCRS NPL Rollforward'!$A$37:$H$76</definedName>
    <definedName name="_xlnm.Print_Titles" localSheetId="2">'Employer Specific Items'!$2:$2</definedName>
    <definedName name="qwer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sadf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ACTIVE._.LIABILITIES._.SUMMARY." hidden="1">{#N/A,#N/A,FALSE,"ACTIVE LIABILITIES"}</definedName>
    <definedName name="wrn.ACTUARIAL._.GAIN._.LOSS." hidden="1">{#N/A,#N/A,FALSE,"ACTUARIAL GAIN LOSS"}</definedName>
    <definedName name="wrn.all." hidden="1">{#N/A,#N/A,FALSE,"Fin";#N/A,#N/A,FALSE,"Amort"}</definedName>
    <definedName name="wrn.ASSETS." hidden="1">{"page1",#N/A,FALSE,"93ASSOTH";"page2",#N/A,FALSE,"93ASSOTH";"page3",#N/A,FALSE,"93ASSOTH";"page4",#N/A,FALSE,"93ASSOTH";"page5",#N/A,FALSE,"93ASSOTH"}</definedName>
    <definedName name="wrn.assets.bun." hidden="1">{"PAGE1",#N/A,FALSE,"assets.bun";"PAGE2",#N/A,FALSE,"assets.bun";"PAGE3",#N/A,FALSE,"assets.bun"}</definedName>
    <definedName name="wrn.assets.eva." hidden="1">{"PAGE1",#N/A,FALSE,"assets.eva";"PAGE2",#N/A,FALSE,"assets.eva";"PAGE3",#N/A,FALSE,"assets.eva"}</definedName>
    <definedName name="wrn.assets.loc." hidden="1">{"PAGE1",#N/A,FALSE,"assets.loc";"PAGE2",#N/A,FALSE,"assets.loc";"PAGE3",#N/A,FALSE,"assets.loc"}</definedName>
    <definedName name="wrn.assets.non." hidden="1">{"PAGE1",#N/A,FALSE,"assets.non";"PAGE2",#N/A,FALSE,"assets.non";"PAGE3",#N/A,FALSE,"assets.non"}</definedName>
    <definedName name="wrn.assets.sal." hidden="1">{"PAGE1",#N/A,FALSE,"assets.sal";"PAGE2",#N/A,FALSE,"assets.sal";"PAGE3",#N/A,FALSE,"assets.sal"}</definedName>
    <definedName name="wrn.AVA." hidden="1">{"tabl10",#N/A,FALSE,"AVA";"table9",#N/A,FALSE,"AVA";"Value",#N/A,FALSE,"AVA";"excess",#N/A,FALSE,"AVA"}</definedName>
    <definedName name="wrn.base." hidden="1">{#N/A,#N/A,FALSE,"Financing";#N/A,#N/A,FALSE,"PBO - input";#N/A,#N/A,FALSE,"PBO results";#N/A,#N/A,FALSE,"Valuation Assets";#N/A,#N/A,FALSE,"Reconciliation";#N/A,#N/A,FALSE,"Gain-Loss Derivation";#N/A,#N/A,FALSE,"Gain-Loss by Source"}</definedName>
    <definedName name="wrn.Exh._.I_CombinedBalSht." hidden="1">{#N/A,#N/A,TRUE,"EXHI-BALSHT"}</definedName>
    <definedName name="wrn.Exh._.II_RevExpCombined_ExpTrst." hidden="1">{#N/A,#N/A,TRUE,"EXHII"}</definedName>
    <definedName name="wrn.Exh._.III_RevExp_PensionTrst." hidden="1">{#N/A,#N/A,TRUE,"EXHIII"}</definedName>
    <definedName name="wrn.Exh_A_Assets." hidden="1">{#N/A,#N/A,TRUE,"EXHA-BALSHT"}</definedName>
    <definedName name="wrn.Exh_A_Liab_Eq." hidden="1">{#N/A,#N/A,TRUE,"EXHA-BALSHT (2)"}</definedName>
    <definedName name="wrn.Exh_B_CombExpTrustBalSht." hidden="1">{#N/A,#N/A,TRUE,"EXHB-BALSHT"}</definedName>
    <definedName name="wrn.Exh_C_RevExpCombining_ExpTrst." hidden="1">{#N/A,#N/A,TRUE,"EXHC"}</definedName>
    <definedName name="wrn.Exh_D_Agy_Fds." hidden="1">{#N/A,#N/A,TRUE,"EXHD-AGY"}</definedName>
    <definedName name="wrn.GAINLOSS." hidden="1">{"GainLoss",#N/A,FALSE,"ACTIVE"}</definedName>
    <definedName name="wrn.GASB._.LIABILITIES." hidden="1">{#N/A,#N/A,FALSE,"GASB LIABILITIES"}</definedName>
    <definedName name="wrn.gasball." hidden="1">{"table14a",#N/A,FALSE,"GASB";"table14b",#N/A,FALSE,"GASB";"table14c",#N/A,FALSE,"GASB";"table14d",#N/A,FALSE,"GASB";"table15",#N/A,FALSE,"GASB";"table15_2",#N/A,FALSE,"GASB"}</definedName>
    <definedName name="wrn.growth." hidden="1">{"TABLE12",#N/A,FALSE,"GRTH";"TABLE6",#N/A,FALSE,"GRTH";"TABLE7",#N/A,FALSE,"GRTH"}</definedName>
    <definedName name="wrn.INACTIVE._.LIABILITIES._.SUMMARY." hidden="1">{#N/A,#N/A,FALSE,"INACTIVE LIABILITY SUMMARY"}</definedName>
    <definedName name="wrn.print." hidden="1">{"page1",#N/A,FALSE,"93ASSOTH";"page2",#N/A,FALSE,"93ASSOTH";"page3",#N/A,FALSE,"93ASSOTH";"page4",#N/A,FALSE,"93ASSOTH";"page5",#N/A,FALSE,"93ASSOTH"}</definedName>
    <definedName name="wrn.REPORTS." hidden="1">{"exhibits",#N/A,FALSE,"WS";"ws1",#N/A,FALSE,"RET";"ws2",#N/A,FALSE,"RET";"ws3",#N/A,FALSE,"RET";"ws4",#N/A,FALSE,"VT";"ws5",#N/A,FALSE,"VT";"ws6",#N/A,FALSE,"VT";"ValidActives",#N/A,FALSE,"ACTIVE";"NewEntrants",#N/A,FALSE,"ACTIVE";"TotalActives",#N/A,FALSE,"ACTIVE";"NewEntrants",#N/A,FALSE,"ACTIVE";"LiabSummary",#N/A,FALSE,"ACTIVE";"FundingSummary",#N/A,FALSE,"ACTIVE";"FundingState",#N/A,FALSE,"ACTIVE";"GainLoss",#N/A,FALSE,"ACTIVE"}</definedName>
    <definedName name="wrn.RTReport." hidden="1">{"ws1",#N/A,FALSE,"RET";"ws2",#N/A,FALSE,"RET";"ws3",#N/A,FALSE,"RET"}</definedName>
    <definedName name="wrn.Sch_1_Benefit_Incr_Acct." hidden="1">{#N/A,#N/A,TRUE,"SCH1B"}</definedName>
    <definedName name="wrn.Sch_1_ExpenseAcct." hidden="1">{#N/A,#N/A,TRUE,"SCH1e"}</definedName>
    <definedName name="wrn.Sch_1_Interest._.Acct." hidden="1">{#N/A,#N/A,TRUE,"SCH1i"}</definedName>
    <definedName name="wrn.Sch_1_MemberSavings." hidden="1">{#N/A,#N/A,TRUE,"SCH1M"}</definedName>
    <definedName name="wrn.Sch_1_RetiredReserve." hidden="1">{#N/A,#N/A,TRUE,"SCH1R"}</definedName>
    <definedName name="wrn.Sch_1_StateContrAcct." hidden="1">{#N/A,#N/A,TRUE,"SCH1S "}</definedName>
    <definedName name="wrn.Sch_2_Budget._.Schedule." hidden="1">{#N/A,#N/A,TRUE,"SCH2"}</definedName>
    <definedName name="wrn.Sch_3_Investment._.Portfolio." hidden="1">{#N/A,#N/A,TRUE,"SCH3"}</definedName>
    <definedName name="wrn.STUDY." hidden="1">{"BASIS",#N/A,FALSE,"ACTIVE";"COST",#N/A,FALSE,"ACTIVE";"STUDY",#N/A,FALSE,"ACTIVE"}</definedName>
    <definedName name="wrn.tables." hidden="1">{"tbl1",#N/A,FALSE,"95tbls";"tbl2",#N/A,FALSE,"95tbls";"tbl3",#N/A,FALSE,"95tbls";"tbl4a",#N/A,FALSE,"95tbls";"tbl4b",#N/A,FALSE,"95tbls";"tbl5",#N/A,FALSE,"95tbls";#N/A,#N/A,FALSE,"tbl6";#N/A,#N/A,FALSE,"tbl7";"tbl8",#N/A,FALSE,"95tbls";"tbl9",#N/A,FALSE,"95tbls";"tbl10",#N/A,FALSE,"95tbls";"tbl11",#N/A,FALSE,"95tbls";#N/A,#N/A,FALSE,"tbl12";#N/A,#N/A,FALSE,"tbl13";"tbl14a",#N/A,FALSE,"95tbls";#N/A,#N/A,FALSE,"tbl14b";"tbl14c",#N/A,FALSE,"95tbls";"tbl14d",#N/A,FALSE,"95tbls";"tbl15",#N/A,FALSE,"95tbls";"tbl16",#N/A,FALSE,"95tbls"}</definedName>
    <definedName name="wrn.Valuation." hidden="1">{#N/A,#N/A,FALSE,"Financing";#N/A,#N/A,FALSE,"Assets"}</definedName>
    <definedName name="wrn.VALUATION._.COSTS." hidden="1">{#N/A,#N/A,FALSE,"VALUATION COST #'S"}</definedName>
    <definedName name="wrn.valuation._.exhibits." hidden="1">{#N/A,#N/A,TRUE,"Input";#N/A,#N/A,TRUE,"Exec Summ";#N/A,#N/A,TRUE,"Table 1";#N/A,#N/A,TRUE,"PVFB";#N/A,#N/A,TRUE,"NC";#N/A,#N/A,TRUE,"Fnd Progress";#N/A,#N/A,TRUE,"ER Cont";#N/A,#N/A,TRUE,"Notes";#N/A,#N/A,TRUE,"Data";#N/A,#N/A,TRUE,"summ data";#N/A,#N/A,TRUE,"Plan Net Assets";#N/A,#N/A,TRUE,"% of Invest";#N/A,#N/A,TRUE,"Recon Pln Assets";#N/A,#N/A,TRUE,"AVA";#N/A,#N/A,TRUE,"Yields";#N/A,#N/A,TRUE,"History of IR";#N/A,#N/A,TRUE,"Inv Exp GL";#N/A,#N/A,TRUE,"All Exp GL";#N/A,#N/A,TRUE,"Chg in UAAL";#N/A,#N/A,TRUE,"Chg funging period";#N/A,#N/A,TRUE,"cash flow";#N/A,#N/A,TRUE,"Solvency";#N/A,#N/A,TRUE,"Proj UAAL";#N/A,#N/A,TRUE,"Age Srv";#N/A,#N/A,TRUE,"Funding Period"}</definedName>
    <definedName name="wrn.VTReport." hidden="1">{"APV_VT",#N/A,FALSE,"VT";"Errors",#N/A,FALSE,"VT";"OTH_LIAB",#N/A,FALSE,"VT"}</definedName>
    <definedName name="wrn.Whole._.Report." hidden="1">{#N/A,#N/A,FALSE,"ExecSum (A)";#N/A,#N/A,FALSE,"ExecSum (B)";#N/A,#N/A,FALSE,"ExecSum (C)";#N/A,#N/A,FALSE,"ExecSum (D)";#N/A,#N/A,FALSE,"Table 1A";#N/A,#N/A,FALSE,"Table 1B";#N/A,#N/A,FALSE,"Table 1C";#N/A,#N/A,FALSE,"Table 1D";#N/A,#N/A,FALSE,"Table 2A";#N/A,#N/A,FALSE,"Table 2B";#N/A,#N/A,FALSE,"Table 2C";#N/A,#N/A,FALSE,"Table 2D";#N/A,#N/A,FALSE,"Table 3A";#N/A,#N/A,FALSE,"Table 3B";#N/A,#N/A,FALSE,"Table 3C";#N/A,#N/A,FALSE,"Table 3D";#N/A,#N/A,FALSE,"Table 4A";#N/A,#N/A,FALSE,"Table 4B";#N/A,#N/A,FALSE,"Table 4C";#N/A,#N/A,FALSE,"Table 4D";#N/A,#N/A,FALSE,"Table 5a";#N/A,#N/A,FALSE,"Table 5b";#N/A,#N/A,FALSE,"Table 5c";#N/A,#N/A,FALSE,"Table 5d";#N/A,#N/A,FALSE,"Table 7a";#N/A,#N/A,FALSE,"Table 7b";#N/A,#N/A,FALSE,"Table7c";#N/A,#N/A,FALSE,"Table7d";#N/A,#N/A,FALSE,"Table 8a";#N/A,#N/A,FALSE,"Table8b";#N/A,#N/A,FALSE,"Table 8c";#N/A,#N/A,FALSE,"Table8d";#N/A,#N/A,FALSE,"Table 9a";#N/A,#N/A,FALSE,"Table 9b";#N/A,#N/A,FALSE,"Table 9c";#N/A,#N/A,FALSE,"Table 9d";#N/A,#N/A,FALSE,"Table 10";#N/A,#N/A,FALSE,"Table 11a";#N/A,#N/A,FALSE,"Table 11b";#N/A,#N/A,FALSE,"Table 11c";#N/A,#N/A,FALSE,"Table 11d";#N/A,#N/A,FALSE,"Table 12a";#N/A,#N/A,FALSE,"Table 12b";#N/A,#N/A,FALSE,"Table 12c";#N/A,#N/A,FALSE,"Table 12d";#N/A,#N/A,FALSE,"Table 13a";#N/A,#N/A,FALSE,"Table 13b";#N/A,#N/A,FALSE,"Table 13c";#N/A,#N/A,FALSE,"Table 13d";#N/A,#N/A,FALSE,"Table 14a";#N/A,#N/A,FALSE,"Table 14b";#N/A,#N/A,FALSE,"Table 14c";#N/A,#N/A,FALSE,"Table 14d";#N/A,#N/A,FALSE,"Table16a";#N/A,#N/A,FALSE,"Table 16b";#N/A,#N/A,FALSE,"Table 16c";#N/A,#N/A,FALSE,"Table 16d";#N/A,#N/A,FALSE,"Table 17a";#N/A,#N/A,FALSE,"Table 17b";#N/A,#N/A,FALSE,"Table 17c";#N/A,#N/A,FALSE,"Table 17d";#N/A,#N/A,FALSE,"Table 18a";#N/A,#N/A,FALSE,"Table 18b";#N/A,#N/A,FALSE,"Table 18c";#N/A,#N/A,FALSE,"Table 18d";#N/A,#N/A,FALSE,"Table 19a";#N/A,#N/A,FALSE,"Table 19b";#N/A,#N/A,FALSE,"Table 19c";#N/A,#N/A,FALSE,"Table 19d";#N/A,#N/A,FALSE,"Table 23a";#N/A,#N/A,FALSE,"Table 23b";#N/A,#N/A,FALSE,"Table 23c";#N/A,#N/A,FALSE,"Table 23d";#N/A,#N/A,FALSE,"Table 24a";#N/A,#N/A,FALSE,"Table 24b";#N/A,#N/A,FALSE,"Table 24c";#N/A,#N/A,FALSE,"Table 24d"}</definedName>
    <definedName name="wrn.WSassets." hidden="1">{"change",#N/A,FALSE,"WS";"exhibits",#N/A,FALSE,"WS";"table16",#N/A,FALSE,"WS"}</definedName>
    <definedName name="wrn.YIELD." hidden="1">{"YieldEstimate",#N/A,FALSE,"ACTIVE"}</definedName>
  </definedNames>
  <calcPr fullCalcOnLoad="1"/>
</workbook>
</file>

<file path=xl/sharedStrings.xml><?xml version="1.0" encoding="utf-8"?>
<sst xmlns="http://schemas.openxmlformats.org/spreadsheetml/2006/main" count="199" uniqueCount="94">
  <si>
    <t>Service cost (annual cost of current service), plus</t>
  </si>
  <si>
    <t>Interest on the total pension liability, plus</t>
  </si>
  <si>
    <t>Changes in plan benefits, plus</t>
  </si>
  <si>
    <t>Plan Administrative Costs, less</t>
  </si>
  <si>
    <t>Plan Member Contributions, less</t>
  </si>
  <si>
    <t>Expected return on plan assets, plus/less</t>
  </si>
  <si>
    <t>Amount</t>
  </si>
  <si>
    <t>Total Pension Liability</t>
  </si>
  <si>
    <t>Fiduciary Net Position</t>
  </si>
  <si>
    <t>Net Pension Liability</t>
  </si>
  <si>
    <t>Other</t>
  </si>
  <si>
    <t>Total Change in NPL</t>
  </si>
  <si>
    <t>Total Pension Expense</t>
  </si>
  <si>
    <t>South Carolina Retirement System</t>
  </si>
  <si>
    <t>South Carolina Police Officers Retirement System</t>
  </si>
  <si>
    <t>Amortization - 06.30.2014</t>
  </si>
  <si>
    <t>Amortization - 06.30.2015</t>
  </si>
  <si>
    <t>Amortization - 06.30.2016</t>
  </si>
  <si>
    <t>Amortization - 06.30.2017</t>
  </si>
  <si>
    <t>Amortization - 06.30.2018</t>
  </si>
  <si>
    <t>Amortization - 06.30.2019</t>
  </si>
  <si>
    <t xml:space="preserve">Difference between Expected and Actual Experience - </t>
  </si>
  <si>
    <t xml:space="preserve">Difference between Projected and Actual Investment Earnings - </t>
  </si>
  <si>
    <t>Recognition of current year amortization - Difference between expected and actual experience</t>
  </si>
  <si>
    <t>Recognition of current year amortization - Difference between projected and actual investment earnings</t>
  </si>
  <si>
    <r>
      <t>Amortization period</t>
    </r>
    <r>
      <rPr>
        <vertAlign val="superscript"/>
        <sz val="11"/>
        <color indexed="16"/>
        <rFont val="Calibri"/>
        <family val="2"/>
      </rPr>
      <t>1</t>
    </r>
  </si>
  <si>
    <r>
      <t>Amortization period</t>
    </r>
    <r>
      <rPr>
        <vertAlign val="superscript"/>
        <sz val="11"/>
        <color indexed="16"/>
        <rFont val="Calibri"/>
        <family val="2"/>
      </rPr>
      <t>2</t>
    </r>
  </si>
  <si>
    <t xml:space="preserve">Change In Deferred Outflows (Inflows) of Resources related to Pensions - </t>
  </si>
  <si>
    <t xml:space="preserve">Pension Expense - </t>
  </si>
  <si>
    <r>
      <rPr>
        <vertAlign val="superscript"/>
        <sz val="11"/>
        <color indexed="16"/>
        <rFont val="Calibri"/>
        <family val="2"/>
      </rPr>
      <t>1</t>
    </r>
    <r>
      <rPr>
        <sz val="11"/>
        <color indexed="16"/>
        <rFont val="Calibri"/>
        <family val="2"/>
      </rPr>
      <t xml:space="preserve"> Average remaining service lives of all employees provided with pensions through the plan at June 30 per Paragraph 71a of GASB 68</t>
    </r>
  </si>
  <si>
    <r>
      <rPr>
        <vertAlign val="superscript"/>
        <sz val="11"/>
        <color indexed="16"/>
        <rFont val="Calibri"/>
        <family val="2"/>
      </rPr>
      <t>2</t>
    </r>
    <r>
      <rPr>
        <sz val="11"/>
        <color indexed="16"/>
        <rFont val="Calibri"/>
        <family val="2"/>
      </rPr>
      <t xml:space="preserve"> 5 Years per Paragraph 71b of GASB 68</t>
    </r>
  </si>
  <si>
    <t>Amortization - 06.30.2020</t>
  </si>
  <si>
    <t>Amortization - Thereafter</t>
  </si>
  <si>
    <t>Components of Change in Collective NPL:</t>
  </si>
  <si>
    <t>Details Regarding Collective Deferred Outflows (Inflows) of Resources:</t>
  </si>
  <si>
    <t>SCRS</t>
  </si>
  <si>
    <t>PORS</t>
  </si>
  <si>
    <t>Net Pension Liability - Change in Proportionate Share</t>
  </si>
  <si>
    <t>Collective Deferrals - Change in Proportionate Share</t>
  </si>
  <si>
    <t>Totals</t>
  </si>
  <si>
    <t>Deferred Outflow/(Inflow) for Difference Between Actual Employer Contributions and Proportionate Share of Employer Contributions</t>
  </si>
  <si>
    <t>Average of expected remaining service lives (active and inactive) as of the beginning of the current measurement period.</t>
  </si>
  <si>
    <t>Amortization of Deferred Outflow/(Inflow) for Difference Between Actual Employer Contributions and Proportionate Share of Employer Contributions</t>
  </si>
  <si>
    <t>Total Amortization of Employer-Specific Deferrals</t>
  </si>
  <si>
    <t>Total Employer-Specific Deferrals</t>
  </si>
  <si>
    <t>Amortization of Employer-Specific Deferrals</t>
  </si>
  <si>
    <t>Difference Between Actual Employer Contributions &amp; Proportionate Share of Total Plan Employer Contributions</t>
  </si>
  <si>
    <t>Employer Code</t>
  </si>
  <si>
    <t>Employer Proportionate Share</t>
  </si>
  <si>
    <t>UPDATE GREEN SHADED CELLS ONLY. THE REST WILL FILL IN BASED ON FORMULAS.</t>
  </si>
  <si>
    <t>Net Change FYE June 30, 2016</t>
  </si>
  <si>
    <t xml:space="preserve">06.30.2016 Initial Balance of Deferred Outflow of Resources </t>
  </si>
  <si>
    <t>06.30.2016 Amortization of 06.30.2014 Balance of Deferred Outflow of Resources</t>
  </si>
  <si>
    <t>06.30.2016 Amortization of 06.30.2015 Balance of Deferred (Inflow) of Resources</t>
  </si>
  <si>
    <t>06.30.2016 Amortization of 06.30.2016 Balance of Deferred Outflow of Resources</t>
  </si>
  <si>
    <t xml:space="preserve">06.30.2016 Amortization of 06.30.2014 Balance of Deferred (Inflow) of Resources </t>
  </si>
  <si>
    <t xml:space="preserve">06.30.2016 Amortization of 06.30.2015 Balance of Deferred Outflow of Resources </t>
  </si>
  <si>
    <t xml:space="preserve">06.30.2016 Amortization of 06.30.2016 Balance of Deferred Outflow of Resources </t>
  </si>
  <si>
    <r>
      <t xml:space="preserve">Difference between </t>
    </r>
    <r>
      <rPr>
        <b/>
        <sz val="11"/>
        <color indexed="30"/>
        <rFont val="Calibri"/>
        <family val="2"/>
      </rPr>
      <t>Net Change FYE June 30, 2016</t>
    </r>
    <r>
      <rPr>
        <b/>
        <sz val="11"/>
        <rFont val="Calibri"/>
        <family val="2"/>
      </rPr>
      <t xml:space="preserve"> and Total Change in NPL</t>
    </r>
  </si>
  <si>
    <t>Actual Employer Contributions (per the Systems' June 30, 2016 audited financial statements)</t>
  </si>
  <si>
    <t>Initial Balance</t>
  </si>
  <si>
    <t>06.30.2014</t>
  </si>
  <si>
    <t>06.30.2015</t>
  </si>
  <si>
    <t>06.30.2016</t>
  </si>
  <si>
    <t>Collective Totals</t>
  </si>
  <si>
    <t>Employer proportionate share</t>
  </si>
  <si>
    <t>Amortization - 06.30.2021</t>
  </si>
  <si>
    <r>
      <t xml:space="preserve">Deferred Outflow (Inflow) of Resources - </t>
    </r>
    <r>
      <rPr>
        <b/>
        <i/>
        <sz val="12"/>
        <color indexed="8"/>
        <rFont val="Calibri"/>
        <family val="2"/>
      </rPr>
      <t>Difference between expected and actual experience</t>
    </r>
  </si>
  <si>
    <r>
      <t xml:space="preserve">Deferred Outflow (Inflows) of Resources - </t>
    </r>
    <r>
      <rPr>
        <b/>
        <i/>
        <sz val="12"/>
        <color indexed="8"/>
        <rFont val="Calibri"/>
        <family val="2"/>
      </rPr>
      <t>Difference between projected and actual investment earnings</t>
    </r>
  </si>
  <si>
    <t>06.30.2016 Amortization of 06.30.2015 Balance of Deferred Outflow of Resources</t>
  </si>
  <si>
    <t>Employer's Share of Collective NPL</t>
  </si>
  <si>
    <t>FY2016 Total Employer Contributions</t>
  </si>
  <si>
    <t>Proportionate Share of FY2016 Total Employer Contributions</t>
  </si>
  <si>
    <t>Actual FY2016 Employer Contributions</t>
  </si>
  <si>
    <t>Amortization of Change in Proportionate Share of 06.30.2015 Collective Deferrals</t>
  </si>
  <si>
    <t>Share of 06.30.2015 NPL at 06.30.2015 (per 06.30.2015 audit report)</t>
  </si>
  <si>
    <t>Share of 06.30.2015 NPL at 07.01.2015 (using 06.30.2016 proportionate share)</t>
  </si>
  <si>
    <t>Share of 06.30.2015 Collective Deferred Outflows at 06.30.2015 (per 06.30.2015 audit report)</t>
  </si>
  <si>
    <t>Share of 06.30.2015 Collective Deferred Outflows at 07.01.2015  (using 06.30.2016 proportionate share)</t>
  </si>
  <si>
    <t>Share of 06.30.2015 Collective Deferred Inflows at 06.30.2015 (per 06.30.2015 audit report)</t>
  </si>
  <si>
    <t>Share of 06.30.2015 Collective Deferred Inflows at 07.01.2015  (using 06.30.2016 proportionate share)</t>
  </si>
  <si>
    <t>Change in Proportionate Share of 06.30.2015 NPL</t>
  </si>
  <si>
    <t>Total Change in Proportionate Share of 06.30.2015 Collective Deferrals</t>
  </si>
  <si>
    <t>Amortization of Change in Proportionate Share of 06.30.2015 NPL</t>
  </si>
  <si>
    <t>Total employer specific deferral recognized in June 30, 2016 pension expense</t>
  </si>
  <si>
    <t>Current year employer-specific deferral recognized in June 30, 2016 pension expense</t>
  </si>
  <si>
    <t>Total employer specific deferral outstanding at June 30, 2016</t>
  </si>
  <si>
    <t>June 30, 2015 employer-specific deferrals recognized in June 30, 2016 pension expense</t>
  </si>
  <si>
    <t>Outstanding balance of current year employer-specific deferrals (outflow/(inflow)) at June 30, 2016</t>
  </si>
  <si>
    <t>Outstanding balance of June 30, 2015 employer-specific deferrals (outflow/(inflow)) at June 30, 2016</t>
  </si>
  <si>
    <t>Outflow balance</t>
  </si>
  <si>
    <t>Inflow balance</t>
  </si>
  <si>
    <t>Amortization remaining at 6.30.2016</t>
  </si>
  <si>
    <t>Net Deferred Outflow/(Inflow)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</si>
</sst>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_(&quot;$&quot;* #,##0_);_(&quot;$&quot;* \(#,##0\);_(&quot;$&quot;* &quot;-&quot;??_);_(@_)"/>
    <numFmt numFmtId="167" formatCode="0.00000%"/>
    <numFmt numFmtId="168" formatCode="0.000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2"/>
      <color indexed="30"/>
      <name val="Calibri"/>
      <family val="2"/>
    </font>
    <font>
      <sz val="11"/>
      <color indexed="30"/>
      <name val="Calibri"/>
      <family val="2"/>
    </font>
    <font>
      <b/>
      <sz val="12"/>
      <color indexed="30"/>
      <name val="Calibri"/>
      <family val="2"/>
    </font>
    <font>
      <b/>
      <i/>
      <sz val="11"/>
      <color indexed="30"/>
      <name val="Calibri"/>
      <family val="2"/>
    </font>
    <font>
      <b/>
      <sz val="14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6"/>
      <name val="Calibri"/>
      <family val="2"/>
    </font>
    <font>
      <vertAlign val="superscript"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5"/>
      <color indexed="30"/>
      <name val="Century Gothic"/>
      <family val="2"/>
    </font>
    <font>
      <b/>
      <u val="single"/>
      <sz val="12"/>
      <color indexed="16"/>
      <name val="Calibri"/>
      <family val="2"/>
    </font>
    <font>
      <b/>
      <i/>
      <sz val="12"/>
      <color indexed="8"/>
      <name val="Calibri"/>
      <family val="2"/>
    </font>
    <font>
      <b/>
      <u val="single"/>
      <sz val="14"/>
      <color indexed="16"/>
      <name val="Calibri"/>
      <family val="2"/>
    </font>
    <font>
      <sz val="14"/>
      <color indexed="8"/>
      <name val="Calibri"/>
      <family val="2"/>
    </font>
    <font>
      <b/>
      <sz val="11"/>
      <color indexed="1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Arial"/>
      <family val="2"/>
    </font>
    <font>
      <b/>
      <i/>
      <sz val="11"/>
      <color theme="1"/>
      <name val="Calibri"/>
      <family val="2"/>
    </font>
    <font>
      <sz val="12"/>
      <color rgb="FF1260A7"/>
      <name val="Calibri"/>
      <family val="2"/>
    </font>
    <font>
      <b/>
      <i/>
      <sz val="11"/>
      <color rgb="FF1260A7"/>
      <name val="Calibri"/>
      <family val="2"/>
    </font>
    <font>
      <b/>
      <sz val="12"/>
      <color rgb="FF1260A7"/>
      <name val="Calibri"/>
      <family val="2"/>
    </font>
    <font>
      <b/>
      <sz val="14"/>
      <color rgb="FF1260A7"/>
      <name val="Calibri"/>
      <family val="2"/>
    </font>
    <font>
      <sz val="11"/>
      <color rgb="FF1260A7"/>
      <name val="Calibri"/>
      <family val="2"/>
    </font>
    <font>
      <sz val="11"/>
      <color rgb="FFA50000"/>
      <name val="Calibri"/>
      <family val="2"/>
    </font>
    <font>
      <b/>
      <sz val="14"/>
      <color theme="1"/>
      <name val="Calibri"/>
      <family val="2"/>
    </font>
    <font>
      <b/>
      <sz val="11"/>
      <color rgb="FF1260A7"/>
      <name val="Calibri"/>
      <family val="2"/>
    </font>
    <font>
      <b/>
      <u val="single"/>
      <sz val="12"/>
      <color rgb="FFA50000"/>
      <name val="Calibri"/>
      <family val="2"/>
    </font>
    <font>
      <sz val="14"/>
      <color theme="1"/>
      <name val="Calibri"/>
      <family val="2"/>
    </font>
    <font>
      <b/>
      <sz val="11"/>
      <color rgb="FFA50000"/>
      <name val="Calibri"/>
      <family val="2"/>
    </font>
    <font>
      <b/>
      <u val="single"/>
      <sz val="14"/>
      <color rgb="FFA50000"/>
      <name val="Calibri"/>
      <family val="2"/>
    </font>
    <font>
      <b/>
      <sz val="15"/>
      <color rgb="FF1260A7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0B8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/>
    </border>
    <border>
      <left/>
      <right/>
      <top/>
      <bottom style="thin">
        <color rgb="FFA0B810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/>
      <top/>
      <bottom style="medium">
        <color rgb="FFA0B810"/>
      </bottom>
    </border>
    <border>
      <left/>
      <right/>
      <top style="thin">
        <color rgb="FFA0B81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165" fontId="44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0" fontId="57" fillId="0" borderId="0" xfId="0" applyFont="1" applyAlignment="1">
      <alignment/>
    </xf>
    <xf numFmtId="0" fontId="4" fillId="0" borderId="0" xfId="0" applyFont="1" applyAlignment="1">
      <alignment readingOrder="1"/>
    </xf>
    <xf numFmtId="0" fontId="4" fillId="0" borderId="0" xfId="0" applyFont="1" applyAlignment="1">
      <alignment wrapText="1" readingOrder="1"/>
    </xf>
    <xf numFmtId="0" fontId="0" fillId="0" borderId="0" xfId="0" applyAlignment="1">
      <alignment wrapText="1"/>
    </xf>
    <xf numFmtId="43" fontId="0" fillId="0" borderId="0" xfId="42" applyFont="1" applyAlignment="1">
      <alignment/>
    </xf>
    <xf numFmtId="164" fontId="0" fillId="0" borderId="0" xfId="42" applyNumberFormat="1" applyFont="1" applyAlignment="1">
      <alignment/>
    </xf>
    <xf numFmtId="0" fontId="58" fillId="0" borderId="0" xfId="0" applyFont="1" applyBorder="1" applyAlignment="1">
      <alignment/>
    </xf>
    <xf numFmtId="166" fontId="0" fillId="0" borderId="0" xfId="45" applyNumberFormat="1" applyFont="1" applyAlignment="1">
      <alignment/>
    </xf>
    <xf numFmtId="166" fontId="0" fillId="0" borderId="10" xfId="45" applyNumberFormat="1" applyFont="1" applyBorder="1" applyAlignment="1">
      <alignment/>
    </xf>
    <xf numFmtId="166" fontId="58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164" fontId="0" fillId="0" borderId="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164" fontId="59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4" applyNumberFormat="1" applyFont="1" applyBorder="1" applyAlignment="1">
      <alignment/>
    </xf>
    <xf numFmtId="0" fontId="4" fillId="0" borderId="0" xfId="0" applyFont="1" applyAlignment="1">
      <alignment horizontal="left" wrapText="1" readingOrder="1"/>
    </xf>
    <xf numFmtId="0" fontId="0" fillId="0" borderId="0" xfId="0" applyBorder="1" applyAlignment="1">
      <alignment/>
    </xf>
    <xf numFmtId="166" fontId="0" fillId="0" borderId="0" xfId="45" applyNumberFormat="1" applyFont="1" applyBorder="1" applyAlignment="1">
      <alignment/>
    </xf>
    <xf numFmtId="0" fontId="60" fillId="0" borderId="0" xfId="0" applyFont="1" applyBorder="1" applyAlignment="1">
      <alignment/>
    </xf>
    <xf numFmtId="0" fontId="4" fillId="0" borderId="0" xfId="0" applyFont="1" applyAlignment="1">
      <alignment horizontal="left" wrapText="1" readingOrder="1"/>
    </xf>
    <xf numFmtId="0" fontId="61" fillId="0" borderId="0" xfId="0" applyFont="1" applyAlignment="1">
      <alignment wrapText="1"/>
    </xf>
    <xf numFmtId="0" fontId="62" fillId="0" borderId="0" xfId="0" applyFont="1" applyAlignment="1">
      <alignment/>
    </xf>
    <xf numFmtId="0" fontId="62" fillId="0" borderId="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0" fontId="64" fillId="0" borderId="12" xfId="0" applyFont="1" applyBorder="1" applyAlignment="1">
      <alignment/>
    </xf>
    <xf numFmtId="0" fontId="63" fillId="0" borderId="12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65" fillId="0" borderId="12" xfId="0" applyFont="1" applyBorder="1" applyAlignment="1">
      <alignment horizontal="center" wrapText="1"/>
    </xf>
    <xf numFmtId="0" fontId="66" fillId="0" borderId="0" xfId="0" applyFont="1" applyAlignment="1">
      <alignment/>
    </xf>
    <xf numFmtId="0" fontId="66" fillId="0" borderId="0" xfId="0" applyFont="1" applyBorder="1" applyAlignment="1">
      <alignment horizontal="right" vertical="center"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0" fontId="6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164" fontId="0" fillId="0" borderId="0" xfId="42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55" fillId="0" borderId="13" xfId="0" applyFont="1" applyBorder="1" applyAlignment="1">
      <alignment horizontal="center" wrapText="1"/>
    </xf>
    <xf numFmtId="43" fontId="6" fillId="0" borderId="0" xfId="42" applyFont="1" applyAlignment="1">
      <alignment horizontal="right" readingOrder="1"/>
    </xf>
    <xf numFmtId="0" fontId="67" fillId="0" borderId="0" xfId="0" applyFont="1" applyAlignment="1">
      <alignment/>
    </xf>
    <xf numFmtId="0" fontId="68" fillId="0" borderId="0" xfId="0" applyFont="1" applyBorder="1" applyAlignment="1">
      <alignment horizontal="left" wrapText="1"/>
    </xf>
    <xf numFmtId="0" fontId="67" fillId="0" borderId="14" xfId="0" applyFont="1" applyBorder="1" applyAlignment="1">
      <alignment horizontal="center"/>
    </xf>
    <xf numFmtId="164" fontId="0" fillId="0" borderId="13" xfId="0" applyNumberFormat="1" applyBorder="1" applyAlignment="1">
      <alignment/>
    </xf>
    <xf numFmtId="0" fontId="67" fillId="0" borderId="0" xfId="0" applyFont="1" applyBorder="1" applyAlignment="1">
      <alignment horizontal="center"/>
    </xf>
    <xf numFmtId="0" fontId="68" fillId="0" borderId="0" xfId="0" applyFont="1" applyFill="1" applyBorder="1" applyAlignment="1">
      <alignment horizontal="left" wrapText="1"/>
    </xf>
    <xf numFmtId="164" fontId="0" fillId="0" borderId="0" xfId="0" applyNumberFormat="1" applyBorder="1" applyAlignment="1">
      <alignment/>
    </xf>
    <xf numFmtId="0" fontId="65" fillId="0" borderId="0" xfId="0" applyFont="1" applyBorder="1" applyAlignment="1">
      <alignment horizontal="left" wrapText="1"/>
    </xf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vertical="center"/>
    </xf>
    <xf numFmtId="164" fontId="0" fillId="0" borderId="0" xfId="0" applyNumberFormat="1" applyFont="1" applyBorder="1" applyAlignment="1">
      <alignment horizontal="center"/>
    </xf>
    <xf numFmtId="0" fontId="65" fillId="0" borderId="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164" fontId="55" fillId="0" borderId="0" xfId="0" applyNumberFormat="1" applyFont="1" applyAlignment="1">
      <alignment/>
    </xf>
    <xf numFmtId="164" fontId="55" fillId="0" borderId="0" xfId="44" applyNumberFormat="1" applyFont="1" applyAlignment="1">
      <alignment/>
    </xf>
    <xf numFmtId="164" fontId="55" fillId="0" borderId="0" xfId="42" applyNumberFormat="1" applyFont="1" applyAlignment="1">
      <alignment/>
    </xf>
    <xf numFmtId="164" fontId="55" fillId="0" borderId="0" xfId="44" applyNumberFormat="1" applyFont="1" applyBorder="1" applyAlignment="1">
      <alignment/>
    </xf>
    <xf numFmtId="164" fontId="55" fillId="0" borderId="0" xfId="42" applyNumberFormat="1" applyFont="1" applyBorder="1" applyAlignment="1">
      <alignment/>
    </xf>
    <xf numFmtId="166" fontId="55" fillId="0" borderId="0" xfId="45" applyNumberFormat="1" applyFont="1" applyBorder="1" applyAlignment="1">
      <alignment/>
    </xf>
    <xf numFmtId="166" fontId="55" fillId="0" borderId="0" xfId="45" applyNumberFormat="1" applyFont="1" applyBorder="1" applyAlignment="1">
      <alignment/>
    </xf>
    <xf numFmtId="166" fontId="55" fillId="0" borderId="0" xfId="45" applyNumberFormat="1" applyFont="1" applyAlignment="1">
      <alignment/>
    </xf>
    <xf numFmtId="166" fontId="0" fillId="0" borderId="0" xfId="45" applyNumberFormat="1" applyFont="1" applyAlignment="1">
      <alignment horizontal="center"/>
    </xf>
    <xf numFmtId="0" fontId="65" fillId="0" borderId="0" xfId="0" applyFont="1" applyBorder="1" applyAlignment="1">
      <alignment horizontal="right" wrapText="1"/>
    </xf>
    <xf numFmtId="0" fontId="65" fillId="0" borderId="0" xfId="0" applyFont="1" applyAlignment="1">
      <alignment/>
    </xf>
    <xf numFmtId="166" fontId="65" fillId="0" borderId="0" xfId="45" applyNumberFormat="1" applyFont="1" applyAlignment="1">
      <alignment/>
    </xf>
    <xf numFmtId="164" fontId="0" fillId="33" borderId="0" xfId="42" applyNumberFormat="1" applyFont="1" applyFill="1" applyAlignment="1">
      <alignment/>
    </xf>
    <xf numFmtId="167" fontId="0" fillId="33" borderId="15" xfId="59" applyNumberFormat="1" applyFont="1" applyFill="1" applyBorder="1" applyAlignment="1">
      <alignment horizontal="center"/>
    </xf>
    <xf numFmtId="168" fontId="0" fillId="33" borderId="15" xfId="59" applyNumberFormat="1" applyFont="1" applyFill="1" applyBorder="1" applyAlignment="1">
      <alignment horizontal="center"/>
    </xf>
    <xf numFmtId="166" fontId="0" fillId="0" borderId="0" xfId="45" applyNumberFormat="1" applyFont="1" applyBorder="1" applyAlignment="1">
      <alignment/>
    </xf>
    <xf numFmtId="49" fontId="67" fillId="33" borderId="0" xfId="0" applyNumberFormat="1" applyFont="1" applyFill="1" applyAlignment="1">
      <alignment horizontal="center"/>
    </xf>
    <xf numFmtId="166" fontId="0" fillId="0" borderId="0" xfId="45" applyNumberFormat="1" applyFont="1" applyAlignment="1">
      <alignment/>
    </xf>
    <xf numFmtId="0" fontId="66" fillId="0" borderId="0" xfId="0" applyFont="1" applyAlignment="1">
      <alignment vertical="center" wrapText="1"/>
    </xf>
    <xf numFmtId="0" fontId="69" fillId="0" borderId="0" xfId="0" applyFont="1" applyAlignment="1">
      <alignment horizontal="center"/>
    </xf>
    <xf numFmtId="0" fontId="4" fillId="0" borderId="0" xfId="0" applyFont="1" applyAlignment="1">
      <alignment horizontal="left" wrapText="1" readingOrder="1"/>
    </xf>
    <xf numFmtId="0" fontId="6" fillId="0" borderId="0" xfId="0" applyFont="1" applyAlignment="1">
      <alignment horizontal="right" readingOrder="1"/>
    </xf>
    <xf numFmtId="166" fontId="55" fillId="0" borderId="0" xfId="45" applyNumberFormat="1" applyFont="1" applyBorder="1" applyAlignment="1">
      <alignment horizontal="center"/>
    </xf>
    <xf numFmtId="0" fontId="62" fillId="0" borderId="0" xfId="0" applyFont="1" applyAlignment="1">
      <alignment/>
    </xf>
    <xf numFmtId="0" fontId="65" fillId="0" borderId="0" xfId="0" applyFont="1" applyBorder="1" applyAlignment="1">
      <alignment horizontal="center" wrapText="1"/>
    </xf>
    <xf numFmtId="0" fontId="62" fillId="0" borderId="0" xfId="0" applyFont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164" fontId="0" fillId="0" borderId="0" xfId="42" applyNumberFormat="1" applyFont="1" applyBorder="1" applyAlignment="1">
      <alignment/>
    </xf>
    <xf numFmtId="166" fontId="0" fillId="0" borderId="0" xfId="0" applyNumberFormat="1" applyAlignment="1">
      <alignment/>
    </xf>
    <xf numFmtId="0" fontId="68" fillId="0" borderId="0" xfId="0" applyFont="1" applyAlignment="1">
      <alignment horizontal="left" vertical="center" wrapText="1"/>
    </xf>
    <xf numFmtId="0" fontId="66" fillId="0" borderId="0" xfId="0" applyFont="1" applyAlignment="1">
      <alignment vertical="center"/>
    </xf>
    <xf numFmtId="166" fontId="55" fillId="0" borderId="0" xfId="45" applyNumberFormat="1" applyFont="1" applyAlignment="1">
      <alignment/>
    </xf>
    <xf numFmtId="0" fontId="58" fillId="0" borderId="0" xfId="0" applyFont="1" applyBorder="1" applyAlignment="1">
      <alignment horizontal="left"/>
    </xf>
    <xf numFmtId="0" fontId="66" fillId="0" borderId="0" xfId="0" applyFont="1" applyFill="1" applyBorder="1" applyAlignment="1">
      <alignment horizontal="right" vertical="center"/>
    </xf>
    <xf numFmtId="164" fontId="55" fillId="0" borderId="0" xfId="0" applyNumberFormat="1" applyFont="1" applyAlignment="1">
      <alignment horizontal="center"/>
    </xf>
    <xf numFmtId="164" fontId="55" fillId="0" borderId="0" xfId="0" applyNumberFormat="1" applyFont="1" applyAlignment="1">
      <alignment/>
    </xf>
    <xf numFmtId="49" fontId="67" fillId="0" borderId="0" xfId="0" applyNumberFormat="1" applyFont="1" applyAlignment="1">
      <alignment horizontal="center"/>
    </xf>
    <xf numFmtId="164" fontId="0" fillId="0" borderId="0" xfId="42" applyNumberFormat="1" applyFont="1" applyFill="1" applyAlignment="1">
      <alignment/>
    </xf>
    <xf numFmtId="164" fontId="0" fillId="33" borderId="0" xfId="0" applyNumberFormat="1" applyFill="1" applyAlignment="1">
      <alignment/>
    </xf>
    <xf numFmtId="0" fontId="55" fillId="0" borderId="0" xfId="0" applyFont="1" applyAlignment="1">
      <alignment horizontal="right"/>
    </xf>
    <xf numFmtId="164" fontId="55" fillId="0" borderId="0" xfId="0" applyNumberFormat="1" applyFont="1" applyAlignment="1">
      <alignment horizontal="left"/>
    </xf>
    <xf numFmtId="166" fontId="55" fillId="0" borderId="0" xfId="0" applyNumberFormat="1" applyFont="1" applyAlignment="1">
      <alignment/>
    </xf>
    <xf numFmtId="0" fontId="0" fillId="0" borderId="0" xfId="0" applyFont="1" applyAlignment="1">
      <alignment/>
    </xf>
    <xf numFmtId="0" fontId="64" fillId="0" borderId="16" xfId="0" applyFont="1" applyBorder="1" applyAlignment="1">
      <alignment horizontal="center"/>
    </xf>
    <xf numFmtId="0" fontId="70" fillId="0" borderId="0" xfId="0" applyFont="1" applyAlignment="1">
      <alignment/>
    </xf>
    <xf numFmtId="0" fontId="58" fillId="0" borderId="16" xfId="0" applyFont="1" applyBorder="1" applyAlignment="1">
      <alignment horizontal="left" wrapText="1"/>
    </xf>
    <xf numFmtId="0" fontId="71" fillId="0" borderId="0" xfId="0" applyFont="1" applyFill="1" applyBorder="1" applyAlignment="1">
      <alignment horizontal="left" vertical="center" wrapText="1"/>
    </xf>
    <xf numFmtId="0" fontId="66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64" fontId="0" fillId="0" borderId="15" xfId="0" applyNumberFormat="1" applyBorder="1" applyAlignment="1">
      <alignment horizontal="center"/>
    </xf>
    <xf numFmtId="0" fontId="72" fillId="0" borderId="0" xfId="0" applyFont="1" applyAlignment="1">
      <alignment horizontal="center"/>
    </xf>
    <xf numFmtId="0" fontId="58" fillId="0" borderId="16" xfId="42" applyNumberFormat="1" applyFont="1" applyBorder="1" applyAlignment="1">
      <alignment horizontal="center"/>
    </xf>
    <xf numFmtId="166" fontId="55" fillId="0" borderId="0" xfId="45" applyNumberFormat="1" applyFont="1" applyBorder="1" applyAlignment="1">
      <alignment horizontal="center"/>
    </xf>
    <xf numFmtId="0" fontId="63" fillId="0" borderId="16" xfId="0" applyFont="1" applyBorder="1" applyAlignment="1">
      <alignment horizontal="center" wrapText="1"/>
    </xf>
    <xf numFmtId="49" fontId="58" fillId="0" borderId="16" xfId="42" applyNumberFormat="1" applyFont="1" applyBorder="1" applyAlignment="1">
      <alignment horizontal="center"/>
    </xf>
    <xf numFmtId="0" fontId="4" fillId="0" borderId="0" xfId="0" applyFont="1" applyAlignment="1">
      <alignment horizontal="left" wrapText="1" readingOrder="1"/>
    </xf>
    <xf numFmtId="0" fontId="6" fillId="0" borderId="0" xfId="0" applyFont="1" applyAlignment="1">
      <alignment horizontal="right" readingOrder="1"/>
    </xf>
    <xf numFmtId="0" fontId="58" fillId="0" borderId="16" xfId="0" applyFont="1" applyBorder="1" applyAlignment="1">
      <alignment horizontal="left"/>
    </xf>
    <xf numFmtId="0" fontId="63" fillId="0" borderId="0" xfId="0" applyFont="1" applyBorder="1" applyAlignment="1">
      <alignment horizontal="left" vertical="center"/>
    </xf>
    <xf numFmtId="165" fontId="65" fillId="0" borderId="17" xfId="0" applyNumberFormat="1" applyFont="1" applyBorder="1" applyAlignment="1">
      <alignment horizontal="right"/>
    </xf>
    <xf numFmtId="165" fontId="65" fillId="0" borderId="0" xfId="0" applyNumberFormat="1" applyFont="1" applyAlignment="1">
      <alignment horizontal="right"/>
    </xf>
    <xf numFmtId="165" fontId="68" fillId="0" borderId="0" xfId="0" applyNumberFormat="1" applyFont="1" applyAlignment="1">
      <alignment horizontal="right"/>
    </xf>
    <xf numFmtId="0" fontId="62" fillId="0" borderId="0" xfId="0" applyFont="1" applyAlignment="1">
      <alignment horizontal="right" vertical="center" wrapText="1"/>
    </xf>
    <xf numFmtId="0" fontId="62" fillId="0" borderId="0" xfId="0" applyFont="1" applyAlignment="1">
      <alignment horizontal="left" wrapText="1" readingOrder="1"/>
    </xf>
    <xf numFmtId="0" fontId="62" fillId="0" borderId="0" xfId="0" applyFont="1" applyAlignment="1">
      <alignment horizontal="right"/>
    </xf>
    <xf numFmtId="166" fontId="55" fillId="0" borderId="0" xfId="45" applyNumberFormat="1" applyFont="1" applyAlignment="1">
      <alignment horizontal="center"/>
    </xf>
    <xf numFmtId="0" fontId="73" fillId="0" borderId="16" xfId="0" applyFont="1" applyBorder="1" applyAlignment="1">
      <alignment horizontal="center"/>
    </xf>
    <xf numFmtId="0" fontId="72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l-server3\dal_data1\85180\0401\SS99\C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TABLE"/>
      <sheetName val="RND960"/>
      <sheetName val="RND989"/>
      <sheetName val="RND889"/>
      <sheetName val="EXH I"/>
      <sheetName val="EXH II"/>
      <sheetName val="EXH III"/>
      <sheetName val="EXHA"/>
      <sheetName val="EXHB"/>
      <sheetName val="EXHB-AGY"/>
      <sheetName val="SCH1I"/>
      <sheetName val="SCH1M"/>
      <sheetName val="SCH1S"/>
      <sheetName val="SCH1R"/>
      <sheetName val="SCH1D"/>
      <sheetName val="SCH1E"/>
      <sheetName val="SCH 2"/>
      <sheetName val="SCH3"/>
      <sheetName val="N"/>
      <sheetName val="TRSNEWS"/>
      <sheetName val="TRSNEWS (2)"/>
      <sheetName val="Sheet1"/>
      <sheetName val="SCH1B"/>
      <sheetName val="SCH4 "/>
      <sheetName val="SCH 5"/>
      <sheetName val="SCH6"/>
      <sheetName val="EXHB-AGY (2)"/>
      <sheetName val="EXHC"/>
      <sheetName val="Module2"/>
      <sheetName val="TRSNEWS 960"/>
      <sheetName val="TRSNEWS 9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85" zoomScaleNormal="85" zoomScalePageLayoutView="0" workbookViewId="0" topLeftCell="A1">
      <selection activeCell="G2" sqref="G2"/>
    </sheetView>
  </sheetViews>
  <sheetFormatPr defaultColWidth="9.140625" defaultRowHeight="15"/>
  <cols>
    <col min="1" max="1" width="46.7109375" style="0" customWidth="1"/>
    <col min="2" max="2" width="15.00390625" style="0" bestFit="1" customWidth="1"/>
    <col min="3" max="4" width="16.421875" style="0" bestFit="1" customWidth="1"/>
    <col min="5" max="5" width="1.7109375" style="0" customWidth="1"/>
    <col min="6" max="6" width="16.421875" style="0" bestFit="1" customWidth="1"/>
    <col min="7" max="7" width="18.8515625" style="39" bestFit="1" customWidth="1"/>
    <col min="8" max="8" width="14.7109375" style="0" customWidth="1"/>
    <col min="9" max="9" width="12.28125" style="0" bestFit="1" customWidth="1"/>
    <col min="11" max="11" width="1.7109375" style="0" customWidth="1"/>
  </cols>
  <sheetData>
    <row r="1" spans="1:7" ht="18.75">
      <c r="A1" s="111" t="s">
        <v>49</v>
      </c>
      <c r="B1" s="111"/>
      <c r="C1" s="111"/>
      <c r="D1" s="111"/>
      <c r="E1" s="111"/>
      <c r="F1" s="111"/>
      <c r="G1" s="111"/>
    </row>
    <row r="2" spans="5:7" ht="18.75">
      <c r="E2" s="80"/>
      <c r="F2" s="86" t="s">
        <v>47</v>
      </c>
      <c r="G2" s="77"/>
    </row>
    <row r="3" spans="4:7" ht="15">
      <c r="D3" s="123" t="s">
        <v>65</v>
      </c>
      <c r="E3" s="123"/>
      <c r="F3" s="123"/>
      <c r="G3" s="75"/>
    </row>
    <row r="4" spans="1:11" ht="32.25">
      <c r="A4" s="29" t="s">
        <v>13</v>
      </c>
      <c r="B4" s="31"/>
      <c r="C4" s="30" t="s">
        <v>7</v>
      </c>
      <c r="D4" s="30" t="s">
        <v>8</v>
      </c>
      <c r="E4" s="30"/>
      <c r="F4" s="30" t="s">
        <v>9</v>
      </c>
      <c r="G4" s="44" t="s">
        <v>70</v>
      </c>
      <c r="H4" s="24"/>
      <c r="K4" s="24"/>
    </row>
    <row r="5" spans="1:7" ht="15">
      <c r="A5" s="120">
        <v>42185</v>
      </c>
      <c r="B5" s="120"/>
      <c r="C5" s="9">
        <v>44097310230</v>
      </c>
      <c r="D5" s="9">
        <v>25131828101</v>
      </c>
      <c r="E5" s="9"/>
      <c r="F5" s="9">
        <f>C5-D5</f>
        <v>18965482129</v>
      </c>
      <c r="G5" s="42">
        <f>F5*G3</f>
        <v>0</v>
      </c>
    </row>
    <row r="6" spans="1:7" ht="15">
      <c r="A6" s="121">
        <v>42551</v>
      </c>
      <c r="B6" s="121"/>
      <c r="C6" s="1">
        <v>45356214752</v>
      </c>
      <c r="D6" s="1">
        <v>23996362354</v>
      </c>
      <c r="E6" s="1"/>
      <c r="F6" s="1">
        <f>C6-D6</f>
        <v>21359852398</v>
      </c>
      <c r="G6" s="42">
        <f>G3*F6</f>
        <v>0</v>
      </c>
    </row>
    <row r="7" spans="1:7" ht="15.75" thickBot="1">
      <c r="A7" s="122" t="s">
        <v>50</v>
      </c>
      <c r="B7" s="122"/>
      <c r="C7" s="10">
        <f>C6-C5</f>
        <v>1258904522</v>
      </c>
      <c r="D7" s="10">
        <f>D6-D5</f>
        <v>-1135465747</v>
      </c>
      <c r="E7" s="21"/>
      <c r="F7" s="10">
        <f>F6-F5</f>
        <v>2394370269</v>
      </c>
      <c r="G7" s="10">
        <f>G6-G5</f>
        <v>0</v>
      </c>
    </row>
    <row r="8" ht="15.75" thickTop="1"/>
    <row r="9" spans="1:6" ht="15.75">
      <c r="A9" s="27" t="s">
        <v>33</v>
      </c>
      <c r="B9" s="8"/>
      <c r="C9" s="11"/>
      <c r="F9" s="28" t="s">
        <v>6</v>
      </c>
    </row>
    <row r="10" spans="1:6" ht="15">
      <c r="A10" s="25" t="s">
        <v>28</v>
      </c>
      <c r="B10" s="2"/>
      <c r="C10" s="2"/>
      <c r="F10" s="5"/>
    </row>
    <row r="11" spans="1:7" ht="15">
      <c r="A11" s="3" t="s">
        <v>0</v>
      </c>
      <c r="B11" s="3"/>
      <c r="C11" s="3"/>
      <c r="F11" s="7">
        <v>763357253</v>
      </c>
      <c r="G11" s="43">
        <f>$G$3*F11</f>
        <v>0</v>
      </c>
    </row>
    <row r="12" spans="1:7" ht="15">
      <c r="A12" s="3" t="s">
        <v>1</v>
      </c>
      <c r="B12" s="3"/>
      <c r="C12" s="3"/>
      <c r="F12" s="7">
        <v>3231571484</v>
      </c>
      <c r="G12" s="43">
        <f aca="true" t="shared" si="0" ref="G12:G19">$G$3*F12</f>
        <v>0</v>
      </c>
    </row>
    <row r="13" spans="1:7" ht="15">
      <c r="A13" s="3" t="s">
        <v>2</v>
      </c>
      <c r="B13" s="3"/>
      <c r="C13" s="3"/>
      <c r="F13" s="7">
        <v>0</v>
      </c>
      <c r="G13" s="43">
        <f t="shared" si="0"/>
        <v>0</v>
      </c>
    </row>
    <row r="14" spans="1:7" ht="15">
      <c r="A14" s="3" t="s">
        <v>3</v>
      </c>
      <c r="B14" s="3"/>
      <c r="C14" s="3"/>
      <c r="F14" s="7">
        <v>13149023</v>
      </c>
      <c r="G14" s="43">
        <f t="shared" si="0"/>
        <v>0</v>
      </c>
    </row>
    <row r="15" spans="1:7" ht="15">
      <c r="A15" s="3" t="s">
        <v>4</v>
      </c>
      <c r="B15" s="3"/>
      <c r="C15" s="3"/>
      <c r="F15" s="7">
        <v>-754152784</v>
      </c>
      <c r="G15" s="43">
        <f t="shared" si="0"/>
        <v>0</v>
      </c>
    </row>
    <row r="16" spans="1:7" ht="15">
      <c r="A16" s="3" t="s">
        <v>5</v>
      </c>
      <c r="B16" s="3"/>
      <c r="C16" s="3"/>
      <c r="F16" s="7">
        <v>-1848509410</v>
      </c>
      <c r="G16" s="43">
        <f t="shared" si="0"/>
        <v>0</v>
      </c>
    </row>
    <row r="17" spans="1:7" ht="15">
      <c r="A17" s="116" t="s">
        <v>23</v>
      </c>
      <c r="B17" s="116"/>
      <c r="C17" s="116"/>
      <c r="D17" s="116"/>
      <c r="E17" s="81"/>
      <c r="F17" s="7">
        <v>151526411</v>
      </c>
      <c r="G17" s="43">
        <f t="shared" si="0"/>
        <v>0</v>
      </c>
    </row>
    <row r="18" spans="1:7" ht="14.25" customHeight="1">
      <c r="A18" s="116" t="s">
        <v>24</v>
      </c>
      <c r="B18" s="116"/>
      <c r="C18" s="116"/>
      <c r="D18" s="116"/>
      <c r="E18" s="81"/>
      <c r="F18" s="14">
        <v>343798746</v>
      </c>
      <c r="G18" s="43">
        <f t="shared" si="0"/>
        <v>0</v>
      </c>
    </row>
    <row r="19" spans="1:7" ht="15">
      <c r="A19" s="4" t="s">
        <v>10</v>
      </c>
      <c r="B19" s="4"/>
      <c r="C19" s="4"/>
      <c r="F19" s="14">
        <v>996763</v>
      </c>
      <c r="G19" s="110">
        <f t="shared" si="0"/>
        <v>0</v>
      </c>
    </row>
    <row r="20" spans="1:11" ht="15">
      <c r="A20" s="117" t="s">
        <v>12</v>
      </c>
      <c r="B20" s="117"/>
      <c r="C20" s="117"/>
      <c r="D20" s="117"/>
      <c r="E20" s="82"/>
      <c r="F20" s="15">
        <f>SUM(F10:F19)</f>
        <v>1901737486</v>
      </c>
      <c r="G20" s="43">
        <f>SUM(G11:G19)</f>
        <v>0</v>
      </c>
      <c r="H20" s="37"/>
      <c r="K20" s="37"/>
    </row>
    <row r="21" spans="1:7" ht="6" customHeight="1">
      <c r="A21" s="2"/>
      <c r="B21" s="3"/>
      <c r="C21" s="3"/>
      <c r="F21" s="14"/>
      <c r="G21" s="43"/>
    </row>
    <row r="22" spans="1:7" ht="15">
      <c r="A22" s="124" t="s">
        <v>59</v>
      </c>
      <c r="B22" s="124"/>
      <c r="C22" s="124"/>
      <c r="F22" s="7">
        <v>-1072659190</v>
      </c>
      <c r="G22" s="43">
        <f>$G$3*F22</f>
        <v>0</v>
      </c>
    </row>
    <row r="23" spans="1:7" ht="6" customHeight="1">
      <c r="A23" s="3"/>
      <c r="B23" s="3"/>
      <c r="C23" s="3"/>
      <c r="F23" s="14"/>
      <c r="G23" s="43"/>
    </row>
    <row r="24" spans="1:7" ht="15">
      <c r="A24" s="26" t="s">
        <v>27</v>
      </c>
      <c r="B24" s="22"/>
      <c r="C24" s="22"/>
      <c r="F24" s="16"/>
      <c r="G24" s="43"/>
    </row>
    <row r="25" spans="1:7" ht="15">
      <c r="A25" s="22" t="s">
        <v>21</v>
      </c>
      <c r="B25" s="22"/>
      <c r="C25" s="22"/>
      <c r="F25" s="16"/>
      <c r="G25" s="43"/>
    </row>
    <row r="26" spans="1:7" ht="15">
      <c r="A26" s="116" t="s">
        <v>51</v>
      </c>
      <c r="B26" s="116"/>
      <c r="C26" s="116"/>
      <c r="F26" s="7">
        <v>46713913</v>
      </c>
      <c r="G26" s="43">
        <f>$G$3*F26</f>
        <v>0</v>
      </c>
    </row>
    <row r="27" spans="1:7" ht="15">
      <c r="A27" s="116" t="s">
        <v>52</v>
      </c>
      <c r="B27" s="116"/>
      <c r="C27" s="116"/>
      <c r="F27" s="7">
        <v>-150896506</v>
      </c>
      <c r="G27" s="43">
        <f>$G$3*F27</f>
        <v>0</v>
      </c>
    </row>
    <row r="28" spans="1:7" ht="15">
      <c r="A28" s="116" t="s">
        <v>53</v>
      </c>
      <c r="B28" s="116"/>
      <c r="C28" s="116"/>
      <c r="F28" s="7">
        <v>10719442</v>
      </c>
      <c r="G28" s="43">
        <f>$G$3*F28</f>
        <v>0</v>
      </c>
    </row>
    <row r="29" spans="1:9" ht="15">
      <c r="A29" s="116" t="s">
        <v>54</v>
      </c>
      <c r="B29" s="116"/>
      <c r="C29" s="116"/>
      <c r="F29" s="7">
        <v>-11349347</v>
      </c>
      <c r="G29" s="43">
        <f>$G$3*F29</f>
        <v>0</v>
      </c>
      <c r="I29" s="60"/>
    </row>
    <row r="30" spans="1:7" ht="15">
      <c r="A30" s="22" t="s">
        <v>22</v>
      </c>
      <c r="B30" s="19"/>
      <c r="C30" s="19"/>
      <c r="F30" s="7"/>
      <c r="G30" s="43"/>
    </row>
    <row r="31" spans="1:7" ht="15">
      <c r="A31" s="116" t="s">
        <v>51</v>
      </c>
      <c r="B31" s="116"/>
      <c r="C31" s="116"/>
      <c r="F31" s="7">
        <v>2013903217</v>
      </c>
      <c r="G31" s="43">
        <f>$G$3*F31</f>
        <v>0</v>
      </c>
    </row>
    <row r="32" spans="1:7" ht="15">
      <c r="A32" s="116" t="s">
        <v>55</v>
      </c>
      <c r="B32" s="116"/>
      <c r="C32" s="116"/>
      <c r="F32" s="7">
        <v>362873017</v>
      </c>
      <c r="G32" s="43">
        <f>$G$3*F32</f>
        <v>0</v>
      </c>
    </row>
    <row r="33" spans="1:7" ht="15">
      <c r="A33" s="116" t="s">
        <v>56</v>
      </c>
      <c r="B33" s="116"/>
      <c r="C33" s="116"/>
      <c r="F33" s="7">
        <v>-303891120</v>
      </c>
      <c r="G33" s="43">
        <f>$G$3*F33</f>
        <v>0</v>
      </c>
    </row>
    <row r="34" spans="1:7" ht="15">
      <c r="A34" s="116" t="s">
        <v>57</v>
      </c>
      <c r="B34" s="116"/>
      <c r="C34" s="116"/>
      <c r="F34" s="7">
        <v>-402780643.4</v>
      </c>
      <c r="G34" s="43">
        <f>$G$3*F34</f>
        <v>0</v>
      </c>
    </row>
    <row r="35" spans="1:11" ht="15.75" thickBot="1">
      <c r="A35" s="117" t="s">
        <v>11</v>
      </c>
      <c r="B35" s="117"/>
      <c r="C35" s="117"/>
      <c r="D35" s="117"/>
      <c r="E35" s="82"/>
      <c r="F35" s="17">
        <f>F20+F22+F26+F28+F27+F29+F31+F33+F32+F34</f>
        <v>2394370268.6</v>
      </c>
      <c r="G35" s="17">
        <f>G20+G22+G26+G28+G27+G29+G31+G33+G32+G34</f>
        <v>0</v>
      </c>
      <c r="H35" s="37"/>
      <c r="K35" s="37"/>
    </row>
    <row r="36" spans="1:11" ht="24.75" customHeight="1" thickTop="1">
      <c r="A36" s="117" t="s">
        <v>58</v>
      </c>
      <c r="B36" s="117"/>
      <c r="C36" s="117"/>
      <c r="D36" s="117"/>
      <c r="E36" s="82"/>
      <c r="F36" s="78">
        <f>F7-F35</f>
        <v>0.40000009536743164</v>
      </c>
      <c r="G36" s="42">
        <f>G7-G35</f>
        <v>0</v>
      </c>
      <c r="H36" s="45"/>
      <c r="K36" s="37"/>
    </row>
    <row r="37" spans="1:11" ht="22.5" customHeight="1">
      <c r="A37" s="119" t="s">
        <v>34</v>
      </c>
      <c r="B37" s="119"/>
      <c r="C37" s="119"/>
      <c r="D37" s="119"/>
      <c r="E37" s="119"/>
      <c r="F37" s="119"/>
      <c r="G37" s="119"/>
      <c r="H37" s="119"/>
      <c r="J37" s="20"/>
      <c r="K37" s="57"/>
    </row>
    <row r="38" spans="1:10" ht="21" customHeight="1" thickBot="1">
      <c r="A38" s="118" t="s">
        <v>67</v>
      </c>
      <c r="B38" s="118"/>
      <c r="C38" s="118"/>
      <c r="D38" s="118"/>
      <c r="E38" s="118"/>
      <c r="F38" s="118"/>
      <c r="G38" s="118"/>
      <c r="H38" s="118"/>
      <c r="I38" s="20"/>
      <c r="J38" s="20"/>
    </row>
    <row r="39" spans="2:10" ht="16.5" thickBot="1">
      <c r="B39" s="114" t="s">
        <v>64</v>
      </c>
      <c r="C39" s="114"/>
      <c r="D39" s="114"/>
      <c r="E39" s="87"/>
      <c r="F39" s="112">
        <f>G2</f>
        <v>0</v>
      </c>
      <c r="G39" s="112"/>
      <c r="H39" s="112"/>
      <c r="J39" s="20"/>
    </row>
    <row r="40" spans="2:11" ht="15">
      <c r="B40" s="32" t="s">
        <v>61</v>
      </c>
      <c r="C40" s="32" t="s">
        <v>62</v>
      </c>
      <c r="D40" s="32" t="s">
        <v>63</v>
      </c>
      <c r="E40" s="32"/>
      <c r="F40" s="32" t="s">
        <v>61</v>
      </c>
      <c r="G40" s="32" t="s">
        <v>62</v>
      </c>
      <c r="H40" s="32" t="s">
        <v>63</v>
      </c>
      <c r="J40" s="20"/>
      <c r="K40" s="5"/>
    </row>
    <row r="41" spans="1:11" ht="15">
      <c r="A41" t="s">
        <v>60</v>
      </c>
      <c r="B41" s="62">
        <v>638744910.1325912</v>
      </c>
      <c r="C41" s="63">
        <v>-44635755</v>
      </c>
      <c r="D41" s="63">
        <v>46713913</v>
      </c>
      <c r="E41" s="63"/>
      <c r="F41" s="64">
        <f>B41*G3</f>
        <v>0</v>
      </c>
      <c r="G41" s="65">
        <f>C41*G3</f>
        <v>0</v>
      </c>
      <c r="H41" s="64">
        <f>D41*G3</f>
        <v>0</v>
      </c>
      <c r="I41" s="65"/>
      <c r="J41" s="20"/>
      <c r="K41" s="5"/>
    </row>
    <row r="42" spans="1:11" ht="18" customHeight="1">
      <c r="A42" s="79" t="s">
        <v>25</v>
      </c>
      <c r="B42" s="34">
        <v>4.233</v>
      </c>
      <c r="C42" s="34">
        <v>4.164</v>
      </c>
      <c r="D42" s="34">
        <v>4.116</v>
      </c>
      <c r="E42" s="34"/>
      <c r="F42" s="34">
        <v>4.233</v>
      </c>
      <c r="G42" s="34">
        <v>4.164</v>
      </c>
      <c r="H42" s="34">
        <v>4.116</v>
      </c>
      <c r="K42" s="33"/>
    </row>
    <row r="43" spans="1:6" ht="15">
      <c r="A43" s="13" t="s">
        <v>15</v>
      </c>
      <c r="B43" s="21">
        <v>-150896506</v>
      </c>
      <c r="C43" s="13"/>
      <c r="F43" s="21">
        <f>B43*$G$3</f>
        <v>0</v>
      </c>
    </row>
    <row r="44" spans="1:7" ht="15">
      <c r="A44" s="13" t="s">
        <v>16</v>
      </c>
      <c r="B44" s="1">
        <v>-150896506</v>
      </c>
      <c r="C44" s="21">
        <v>10719442</v>
      </c>
      <c r="F44" s="88">
        <f aca="true" t="shared" si="1" ref="F44:F51">B44*$G$3</f>
        <v>0</v>
      </c>
      <c r="G44" s="21">
        <f>C44*$G$3</f>
        <v>0</v>
      </c>
    </row>
    <row r="45" spans="1:8" ht="15">
      <c r="A45" s="13" t="s">
        <v>17</v>
      </c>
      <c r="B45" s="1">
        <v>-150896506</v>
      </c>
      <c r="C45" s="1">
        <v>10719442</v>
      </c>
      <c r="D45" s="9">
        <v>-11349347</v>
      </c>
      <c r="E45" s="9"/>
      <c r="F45" s="88">
        <f t="shared" si="1"/>
        <v>0</v>
      </c>
      <c r="G45" s="88">
        <f aca="true" t="shared" si="2" ref="G45:G51">C45*$G$3</f>
        <v>0</v>
      </c>
      <c r="H45" s="21">
        <f>D45*$G$3</f>
        <v>0</v>
      </c>
    </row>
    <row r="46" spans="1:8" ht="15">
      <c r="A46" s="13" t="s">
        <v>18</v>
      </c>
      <c r="B46" s="1">
        <v>-150896506</v>
      </c>
      <c r="C46" s="1">
        <v>10719442</v>
      </c>
      <c r="D46" s="1">
        <v>-11349347.181729836</v>
      </c>
      <c r="E46" s="1"/>
      <c r="F46" s="88">
        <f t="shared" si="1"/>
        <v>0</v>
      </c>
      <c r="G46" s="88">
        <f t="shared" si="2"/>
        <v>0</v>
      </c>
      <c r="H46" s="88">
        <f aca="true" t="shared" si="3" ref="H46:H51">D46*$G$3</f>
        <v>0</v>
      </c>
    </row>
    <row r="47" spans="1:8" ht="15">
      <c r="A47" s="13" t="s">
        <v>19</v>
      </c>
      <c r="B47" s="12">
        <v>-35158886</v>
      </c>
      <c r="C47" s="1">
        <v>10719442</v>
      </c>
      <c r="D47" s="1">
        <v>-11349347.181729836</v>
      </c>
      <c r="E47" s="1"/>
      <c r="F47" s="88">
        <f t="shared" si="1"/>
        <v>0</v>
      </c>
      <c r="G47" s="88">
        <f t="shared" si="2"/>
        <v>0</v>
      </c>
      <c r="H47" s="88">
        <f t="shared" si="3"/>
        <v>0</v>
      </c>
    </row>
    <row r="48" spans="1:8" ht="15">
      <c r="A48" s="13" t="s">
        <v>20</v>
      </c>
      <c r="B48" s="12">
        <v>0</v>
      </c>
      <c r="C48" s="12">
        <v>1757987</v>
      </c>
      <c r="D48" s="12">
        <v>-11349347.181729836</v>
      </c>
      <c r="E48" s="12"/>
      <c r="F48" s="36">
        <f t="shared" si="1"/>
        <v>0</v>
      </c>
      <c r="G48" s="88">
        <f t="shared" si="2"/>
        <v>0</v>
      </c>
      <c r="H48" s="88">
        <f t="shared" si="3"/>
        <v>0</v>
      </c>
    </row>
    <row r="49" spans="1:8" ht="15">
      <c r="A49" s="13" t="s">
        <v>31</v>
      </c>
      <c r="B49" s="12">
        <v>0</v>
      </c>
      <c r="C49" s="12">
        <v>0</v>
      </c>
      <c r="D49" s="12">
        <v>-1316525.2730806544</v>
      </c>
      <c r="E49" s="12"/>
      <c r="F49" s="36">
        <f t="shared" si="1"/>
        <v>0</v>
      </c>
      <c r="G49" s="36">
        <f t="shared" si="2"/>
        <v>0</v>
      </c>
      <c r="H49" s="88">
        <f t="shared" si="3"/>
        <v>0</v>
      </c>
    </row>
    <row r="50" spans="1:8" ht="15">
      <c r="A50" s="13" t="s">
        <v>66</v>
      </c>
      <c r="B50" s="12">
        <v>0</v>
      </c>
      <c r="C50" s="12">
        <v>0</v>
      </c>
      <c r="D50" s="12">
        <v>0</v>
      </c>
      <c r="E50" s="12"/>
      <c r="F50" s="36">
        <f t="shared" si="1"/>
        <v>0</v>
      </c>
      <c r="G50" s="36">
        <f t="shared" si="2"/>
        <v>0</v>
      </c>
      <c r="H50" s="36">
        <f t="shared" si="3"/>
        <v>0</v>
      </c>
    </row>
    <row r="51" spans="1:8" ht="15">
      <c r="A51" s="13" t="s">
        <v>32</v>
      </c>
      <c r="B51" s="12">
        <v>0</v>
      </c>
      <c r="C51" s="12">
        <v>0</v>
      </c>
      <c r="D51" s="12">
        <v>0</v>
      </c>
      <c r="E51" s="12"/>
      <c r="F51" s="36">
        <f t="shared" si="1"/>
        <v>0</v>
      </c>
      <c r="G51" s="36">
        <f t="shared" si="2"/>
        <v>0</v>
      </c>
      <c r="H51" s="36">
        <f t="shared" si="3"/>
        <v>0</v>
      </c>
    </row>
    <row r="52" spans="2:7" ht="6" customHeight="1">
      <c r="B52" s="59"/>
      <c r="C52" s="59"/>
      <c r="D52" s="12"/>
      <c r="E52" s="12"/>
      <c r="F52" s="12"/>
      <c r="G52" s="12"/>
    </row>
    <row r="53" spans="1:8" ht="15">
      <c r="A53" s="61" t="s">
        <v>92</v>
      </c>
      <c r="B53" s="66">
        <f>SUM(B46:B51)</f>
        <v>-186055392</v>
      </c>
      <c r="C53" s="67">
        <f>SUM(C46:C51)</f>
        <v>23196871</v>
      </c>
      <c r="D53" s="67">
        <f>SUM(D46:D51)</f>
        <v>-35364566.81827016</v>
      </c>
      <c r="E53" s="67"/>
      <c r="F53" s="66">
        <f>SUM(F46:F51)</f>
        <v>0</v>
      </c>
      <c r="G53" s="66">
        <f>SUM(G46:G51)</f>
        <v>0</v>
      </c>
      <c r="H53" s="66">
        <f>SUM(H46:H51)</f>
        <v>0</v>
      </c>
    </row>
    <row r="54" spans="1:9" ht="5.25" customHeight="1">
      <c r="A54" s="61"/>
      <c r="B54" s="66"/>
      <c r="C54" s="67"/>
      <c r="D54" s="67"/>
      <c r="E54" s="67"/>
      <c r="F54" s="66"/>
      <c r="G54" s="66"/>
      <c r="H54" s="66"/>
      <c r="I54" s="89"/>
    </row>
    <row r="55" spans="1:9" ht="15">
      <c r="A55" s="61"/>
      <c r="B55" s="66"/>
      <c r="C55" s="100" t="s">
        <v>90</v>
      </c>
      <c r="D55" s="67">
        <f>SUM(B41,B43,B44,B45,D41,D45)</f>
        <v>221419958.13259125</v>
      </c>
      <c r="E55" s="67"/>
      <c r="G55" s="100" t="s">
        <v>90</v>
      </c>
      <c r="H55" s="102">
        <f>SUM(F41,F43,F44,F45,H41,H45)</f>
        <v>0</v>
      </c>
      <c r="I55" s="89"/>
    </row>
    <row r="56" spans="3:8" ht="15">
      <c r="C56" s="100" t="s">
        <v>91</v>
      </c>
      <c r="D56" s="67">
        <f>SUM(C41,C44,C45)</f>
        <v>-23196871</v>
      </c>
      <c r="G56" s="100" t="s">
        <v>91</v>
      </c>
      <c r="H56" s="102">
        <f>SUM(G41,G44,G45)</f>
        <v>0</v>
      </c>
    </row>
    <row r="57" spans="1:8" ht="21" customHeight="1" thickBot="1">
      <c r="A57" s="118" t="s">
        <v>68</v>
      </c>
      <c r="B57" s="118"/>
      <c r="C57" s="118"/>
      <c r="D57" s="118"/>
      <c r="E57" s="118"/>
      <c r="F57" s="118"/>
      <c r="G57" s="118"/>
      <c r="H57" s="118"/>
    </row>
    <row r="58" spans="2:9" ht="16.5" thickBot="1">
      <c r="B58" s="114" t="s">
        <v>64</v>
      </c>
      <c r="C58" s="114"/>
      <c r="D58" s="114"/>
      <c r="F58" s="115">
        <f>G2</f>
        <v>0</v>
      </c>
      <c r="G58" s="112"/>
      <c r="H58" s="112"/>
      <c r="I58" s="85"/>
    </row>
    <row r="59" spans="2:11" ht="15">
      <c r="B59" s="32" t="s">
        <v>61</v>
      </c>
      <c r="C59" s="32" t="s">
        <v>62</v>
      </c>
      <c r="D59" s="32" t="s">
        <v>63</v>
      </c>
      <c r="E59" s="85"/>
      <c r="F59" s="32" t="s">
        <v>61</v>
      </c>
      <c r="G59" s="32" t="s">
        <v>62</v>
      </c>
      <c r="H59" s="32" t="s">
        <v>63</v>
      </c>
      <c r="K59" s="5"/>
    </row>
    <row r="60" spans="1:11" ht="15">
      <c r="A60" t="s">
        <v>60</v>
      </c>
      <c r="B60" s="64">
        <v>-1814365085</v>
      </c>
      <c r="C60" s="64">
        <v>1519455598</v>
      </c>
      <c r="D60" s="64">
        <v>2013903217</v>
      </c>
      <c r="E60" s="64"/>
      <c r="F60" s="64">
        <f>B60*G3</f>
        <v>0</v>
      </c>
      <c r="G60" s="64">
        <f>C60*G3</f>
        <v>0</v>
      </c>
      <c r="H60" s="64">
        <f>D60*G3</f>
        <v>0</v>
      </c>
      <c r="I60" s="64"/>
      <c r="K60" s="5"/>
    </row>
    <row r="61" spans="1:11" ht="18.75" customHeight="1">
      <c r="A61" s="79" t="s">
        <v>26</v>
      </c>
      <c r="B61" s="34">
        <v>5</v>
      </c>
      <c r="C61" s="34">
        <v>5</v>
      </c>
      <c r="D61" s="34">
        <v>5</v>
      </c>
      <c r="E61" s="34"/>
      <c r="F61" s="34">
        <v>5</v>
      </c>
      <c r="G61" s="34">
        <v>5</v>
      </c>
      <c r="H61" s="34">
        <v>5</v>
      </c>
      <c r="K61" s="33"/>
    </row>
    <row r="62" spans="1:11" ht="15">
      <c r="A62" s="13" t="s">
        <v>15</v>
      </c>
      <c r="B62" s="21">
        <v>362873017</v>
      </c>
      <c r="F62" s="21">
        <f>B62*$G$3</f>
        <v>0</v>
      </c>
      <c r="H62" s="13"/>
      <c r="K62" s="13"/>
    </row>
    <row r="63" spans="1:11" ht="15">
      <c r="A63" s="13" t="s">
        <v>16</v>
      </c>
      <c r="B63" s="12">
        <v>362873017</v>
      </c>
      <c r="C63" s="21">
        <v>-303891120</v>
      </c>
      <c r="D63" s="21"/>
      <c r="E63" s="21"/>
      <c r="F63" s="88">
        <f aca="true" t="shared" si="4" ref="F63:H70">B63*$G$3</f>
        <v>0</v>
      </c>
      <c r="G63" s="21">
        <f>C63*$G$3</f>
        <v>0</v>
      </c>
      <c r="H63" s="13"/>
      <c r="K63" s="13"/>
    </row>
    <row r="64" spans="1:11" ht="15">
      <c r="A64" s="13" t="s">
        <v>17</v>
      </c>
      <c r="B64" s="12">
        <v>362873017</v>
      </c>
      <c r="C64" s="12">
        <v>-303891120</v>
      </c>
      <c r="D64" s="21">
        <f>-(D60/D61)</f>
        <v>-402780643.4</v>
      </c>
      <c r="E64" s="21"/>
      <c r="F64" s="88">
        <f t="shared" si="4"/>
        <v>0</v>
      </c>
      <c r="G64" s="88">
        <f t="shared" si="4"/>
        <v>0</v>
      </c>
      <c r="H64" s="21">
        <f>D64*$G$3</f>
        <v>0</v>
      </c>
      <c r="K64" s="13"/>
    </row>
    <row r="65" spans="1:11" ht="15">
      <c r="A65" s="13" t="s">
        <v>18</v>
      </c>
      <c r="B65" s="12">
        <v>362873017</v>
      </c>
      <c r="C65" s="12">
        <v>-303891120</v>
      </c>
      <c r="D65" s="12">
        <f>D64</f>
        <v>-402780643.4</v>
      </c>
      <c r="E65" s="12"/>
      <c r="F65" s="88">
        <f t="shared" si="4"/>
        <v>0</v>
      </c>
      <c r="G65" s="88">
        <f t="shared" si="4"/>
        <v>0</v>
      </c>
      <c r="H65" s="88">
        <f t="shared" si="4"/>
        <v>0</v>
      </c>
      <c r="K65" s="13"/>
    </row>
    <row r="66" spans="1:11" ht="15">
      <c r="A66" s="13" t="s">
        <v>19</v>
      </c>
      <c r="B66" s="12">
        <v>362873017</v>
      </c>
      <c r="C66" s="12">
        <v>-303891120</v>
      </c>
      <c r="D66" s="12">
        <f>D65</f>
        <v>-402780643.4</v>
      </c>
      <c r="E66" s="12"/>
      <c r="F66" s="88">
        <f t="shared" si="4"/>
        <v>0</v>
      </c>
      <c r="G66" s="88">
        <f t="shared" si="4"/>
        <v>0</v>
      </c>
      <c r="H66" s="88">
        <f t="shared" si="4"/>
        <v>0</v>
      </c>
      <c r="K66" s="13"/>
    </row>
    <row r="67" spans="1:8" ht="15">
      <c r="A67" s="13" t="s">
        <v>20</v>
      </c>
      <c r="B67" s="12">
        <v>0</v>
      </c>
      <c r="C67" s="12">
        <v>-303891118</v>
      </c>
      <c r="D67" s="12">
        <f>D66</f>
        <v>-402780643.4</v>
      </c>
      <c r="E67" s="12"/>
      <c r="F67" s="36">
        <f t="shared" si="4"/>
        <v>0</v>
      </c>
      <c r="G67" s="88">
        <f t="shared" si="4"/>
        <v>0</v>
      </c>
      <c r="H67" s="88">
        <f t="shared" si="4"/>
        <v>0</v>
      </c>
    </row>
    <row r="68" spans="1:8" ht="15">
      <c r="A68" s="13" t="s">
        <v>31</v>
      </c>
      <c r="B68" s="12">
        <v>0</v>
      </c>
      <c r="C68" s="12">
        <v>0</v>
      </c>
      <c r="D68" s="12">
        <f>-(D60+SUM(D64:D67))-2</f>
        <v>-402780645.4000001</v>
      </c>
      <c r="E68" s="12"/>
      <c r="F68" s="36">
        <f t="shared" si="4"/>
        <v>0</v>
      </c>
      <c r="G68" s="36">
        <f t="shared" si="4"/>
        <v>0</v>
      </c>
      <c r="H68" s="88">
        <f t="shared" si="4"/>
        <v>0</v>
      </c>
    </row>
    <row r="69" spans="1:8" ht="15">
      <c r="A69" s="13" t="s">
        <v>66</v>
      </c>
      <c r="B69" s="12">
        <v>0</v>
      </c>
      <c r="C69" s="12">
        <v>0</v>
      </c>
      <c r="D69" s="12">
        <v>0</v>
      </c>
      <c r="E69" s="12"/>
      <c r="F69" s="36">
        <f t="shared" si="4"/>
        <v>0</v>
      </c>
      <c r="G69" s="36">
        <f t="shared" si="4"/>
        <v>0</v>
      </c>
      <c r="H69" s="36">
        <f t="shared" si="4"/>
        <v>0</v>
      </c>
    </row>
    <row r="70" spans="1:8" ht="15">
      <c r="A70" s="13" t="s">
        <v>32</v>
      </c>
      <c r="B70" s="12">
        <v>0</v>
      </c>
      <c r="C70" s="12">
        <v>0</v>
      </c>
      <c r="D70" s="12">
        <v>0</v>
      </c>
      <c r="E70" s="12"/>
      <c r="F70" s="36">
        <f t="shared" si="4"/>
        <v>0</v>
      </c>
      <c r="G70" s="36">
        <f t="shared" si="4"/>
        <v>0</v>
      </c>
      <c r="H70" s="36">
        <f t="shared" si="4"/>
        <v>0</v>
      </c>
    </row>
    <row r="71" spans="6:7" ht="6" customHeight="1">
      <c r="F71" s="39"/>
      <c r="G71"/>
    </row>
    <row r="72" spans="1:8" ht="15">
      <c r="A72" s="61" t="s">
        <v>92</v>
      </c>
      <c r="B72" s="52">
        <f>SUM(B65:B70)</f>
        <v>725746034</v>
      </c>
      <c r="C72" s="52">
        <f>SUM(C65:C70)</f>
        <v>-911673358</v>
      </c>
      <c r="D72" s="12">
        <f>SUM(D65:D70)</f>
        <v>-1611122575.6</v>
      </c>
      <c r="E72" s="12"/>
      <c r="F72" s="52">
        <f>SUM(F65:F70)</f>
        <v>0</v>
      </c>
      <c r="G72" s="52">
        <f>SUM(G65:G70)</f>
        <v>0</v>
      </c>
      <c r="H72" s="52">
        <f>SUM(H65:H70)</f>
        <v>0</v>
      </c>
    </row>
    <row r="73" spans="1:8" ht="15">
      <c r="A73" s="101" t="s">
        <v>93</v>
      </c>
      <c r="B73" s="113">
        <f>SUM(B60,B62,B63,B64,C60,C63,C64,D60,D64)</f>
        <v>1797049897.6</v>
      </c>
      <c r="C73" s="113"/>
      <c r="D73" s="113"/>
      <c r="E73" s="83"/>
      <c r="F73" s="113">
        <f>SUM(F60,F62,F63,F64,G60,G63,G64,H60,H64)</f>
        <v>0</v>
      </c>
      <c r="G73" s="113"/>
      <c r="H73" s="113"/>
    </row>
    <row r="75" ht="17.25">
      <c r="A75" s="33" t="s">
        <v>29</v>
      </c>
    </row>
    <row r="76" ht="17.25">
      <c r="A76" s="33" t="s">
        <v>30</v>
      </c>
    </row>
  </sheetData>
  <sheetProtection/>
  <mergeCells count="28">
    <mergeCell ref="D3:F3"/>
    <mergeCell ref="A28:C28"/>
    <mergeCell ref="A29:C29"/>
    <mergeCell ref="A18:D18"/>
    <mergeCell ref="A20:D20"/>
    <mergeCell ref="A27:C27"/>
    <mergeCell ref="A22:C22"/>
    <mergeCell ref="A31:C31"/>
    <mergeCell ref="A17:D17"/>
    <mergeCell ref="A5:B5"/>
    <mergeCell ref="A6:B6"/>
    <mergeCell ref="A7:B7"/>
    <mergeCell ref="A1:G1"/>
    <mergeCell ref="F39:H39"/>
    <mergeCell ref="B73:D73"/>
    <mergeCell ref="B39:D39"/>
    <mergeCell ref="F73:H73"/>
    <mergeCell ref="B58:D58"/>
    <mergeCell ref="F58:H58"/>
    <mergeCell ref="A26:C26"/>
    <mergeCell ref="A33:C33"/>
    <mergeCell ref="A35:D35"/>
    <mergeCell ref="A36:D36"/>
    <mergeCell ref="A34:C34"/>
    <mergeCell ref="A32:C32"/>
    <mergeCell ref="A38:H38"/>
    <mergeCell ref="A57:H57"/>
    <mergeCell ref="A37:H37"/>
  </mergeCells>
  <printOptions/>
  <pageMargins left="0.25" right="0.25" top="0.25" bottom="0.25" header="0.05" footer="0.05"/>
  <pageSetup fitToHeight="0" fitToWidth="1" horizontalDpi="600" verticalDpi="600" orientation="landscape" scale="91" r:id="rId1"/>
  <headerFooter>
    <oddFooter>&amp;L&amp;A&amp;R&amp;P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zoomScale="85" zoomScaleNormal="85" zoomScalePageLayoutView="0" workbookViewId="0" topLeftCell="A1">
      <selection activeCell="G3" sqref="G3"/>
    </sheetView>
  </sheetViews>
  <sheetFormatPr defaultColWidth="9.140625" defaultRowHeight="15"/>
  <cols>
    <col min="1" max="1" width="46.8515625" style="0" customWidth="1"/>
    <col min="2" max="2" width="13.28125" style="0" bestFit="1" customWidth="1"/>
    <col min="3" max="4" width="15.421875" style="0" bestFit="1" customWidth="1"/>
    <col min="5" max="5" width="1.7109375" style="0" customWidth="1"/>
    <col min="6" max="6" width="15.421875" style="0" bestFit="1" customWidth="1"/>
    <col min="7" max="7" width="18.8515625" style="0" customWidth="1"/>
    <col min="8" max="8" width="14.7109375" style="0" customWidth="1"/>
    <col min="9" max="9" width="20.57421875" style="40" bestFit="1" customWidth="1"/>
    <col min="10" max="10" width="1.7109375" style="0" customWidth="1"/>
    <col min="11" max="11" width="20.7109375" style="0" customWidth="1"/>
  </cols>
  <sheetData>
    <row r="1" spans="1:7" ht="18.75">
      <c r="A1" s="111" t="s">
        <v>49</v>
      </c>
      <c r="B1" s="111"/>
      <c r="C1" s="111"/>
      <c r="D1" s="111"/>
      <c r="E1" s="111"/>
      <c r="F1" s="111"/>
      <c r="G1" s="111"/>
    </row>
    <row r="2" spans="7:10" ht="18.75">
      <c r="G2" s="97">
        <f>'SCRS NPL Rollforward'!G2</f>
        <v>0</v>
      </c>
      <c r="J2" s="46"/>
    </row>
    <row r="3" spans="4:8" ht="15">
      <c r="D3" s="125" t="s">
        <v>48</v>
      </c>
      <c r="E3" s="125"/>
      <c r="F3" s="125"/>
      <c r="G3" s="74"/>
      <c r="H3" s="84"/>
    </row>
    <row r="4" spans="1:10" ht="35.25" customHeight="1">
      <c r="A4" s="29" t="s">
        <v>14</v>
      </c>
      <c r="B4" s="31"/>
      <c r="C4" s="30" t="s">
        <v>7</v>
      </c>
      <c r="D4" s="30" t="s">
        <v>8</v>
      </c>
      <c r="F4" s="30" t="s">
        <v>9</v>
      </c>
      <c r="G4" s="44" t="s">
        <v>70</v>
      </c>
      <c r="J4" s="24"/>
    </row>
    <row r="5" spans="1:7" ht="15">
      <c r="A5" s="120">
        <v>42185</v>
      </c>
      <c r="B5" s="120"/>
      <c r="C5" s="9">
        <v>6151321222</v>
      </c>
      <c r="D5" s="9">
        <v>3971824838</v>
      </c>
      <c r="F5" s="9">
        <f>C5-D5</f>
        <v>2179496384</v>
      </c>
      <c r="G5" s="42">
        <f>$G$3*F5</f>
        <v>0</v>
      </c>
    </row>
    <row r="6" spans="1:10" ht="15.75">
      <c r="A6" s="121">
        <v>42551</v>
      </c>
      <c r="B6" s="121"/>
      <c r="C6" s="1">
        <v>6412510458</v>
      </c>
      <c r="D6" s="1">
        <v>3876035732</v>
      </c>
      <c r="F6" s="1">
        <f>C6-D6</f>
        <v>2536474726</v>
      </c>
      <c r="G6" s="42">
        <f>$G$3*F6</f>
        <v>0</v>
      </c>
      <c r="J6" s="24"/>
    </row>
    <row r="7" spans="1:7" ht="15.75" thickBot="1">
      <c r="A7" s="122" t="s">
        <v>50</v>
      </c>
      <c r="B7" s="122"/>
      <c r="C7" s="10">
        <f>C6-C5</f>
        <v>261189236</v>
      </c>
      <c r="D7" s="10">
        <f>D6-D5</f>
        <v>-95789106</v>
      </c>
      <c r="F7" s="10">
        <f>F6-F5</f>
        <v>356978342</v>
      </c>
      <c r="G7" s="10">
        <f>G6-G5</f>
        <v>0</v>
      </c>
    </row>
    <row r="8" ht="15.75" thickTop="1">
      <c r="G8" s="40"/>
    </row>
    <row r="9" spans="1:7" ht="15.75">
      <c r="A9" s="27" t="s">
        <v>33</v>
      </c>
      <c r="B9" s="8"/>
      <c r="C9" s="11"/>
      <c r="F9" s="28" t="s">
        <v>6</v>
      </c>
      <c r="G9" s="40"/>
    </row>
    <row r="10" spans="1:7" ht="15">
      <c r="A10" s="25" t="s">
        <v>28</v>
      </c>
      <c r="B10" s="2"/>
      <c r="C10" s="2"/>
      <c r="F10" s="5"/>
      <c r="G10" s="40"/>
    </row>
    <row r="11" spans="1:7" ht="15">
      <c r="A11" s="3" t="s">
        <v>0</v>
      </c>
      <c r="B11" s="3"/>
      <c r="C11" s="3"/>
      <c r="F11" s="7">
        <v>156567605</v>
      </c>
      <c r="G11" s="42">
        <f aca="true" t="shared" si="0" ref="G11:G19">$G$3*F11</f>
        <v>0</v>
      </c>
    </row>
    <row r="12" spans="1:7" ht="15">
      <c r="A12" s="3" t="s">
        <v>1</v>
      </c>
      <c r="B12" s="3"/>
      <c r="C12" s="3"/>
      <c r="F12" s="7">
        <v>453695774</v>
      </c>
      <c r="G12" s="42">
        <f t="shared" si="0"/>
        <v>0</v>
      </c>
    </row>
    <row r="13" spans="1:7" ht="15">
      <c r="A13" s="3" t="s">
        <v>2</v>
      </c>
      <c r="B13" s="3"/>
      <c r="C13" s="3"/>
      <c r="F13" s="7">
        <v>0</v>
      </c>
      <c r="G13" s="42">
        <f t="shared" si="0"/>
        <v>0</v>
      </c>
    </row>
    <row r="14" spans="1:7" ht="15">
      <c r="A14" s="3" t="s">
        <v>3</v>
      </c>
      <c r="B14" s="3"/>
      <c r="C14" s="3"/>
      <c r="F14" s="7">
        <v>2054380</v>
      </c>
      <c r="G14" s="42">
        <f t="shared" si="0"/>
        <v>0</v>
      </c>
    </row>
    <row r="15" spans="1:7" ht="15">
      <c r="A15" s="3" t="s">
        <v>4</v>
      </c>
      <c r="B15" s="3"/>
      <c r="C15" s="3"/>
      <c r="F15" s="7">
        <v>-115188160</v>
      </c>
      <c r="G15" s="42">
        <f t="shared" si="0"/>
        <v>0</v>
      </c>
    </row>
    <row r="16" spans="1:7" ht="15">
      <c r="A16" s="3" t="s">
        <v>5</v>
      </c>
      <c r="B16" s="3"/>
      <c r="C16" s="3"/>
      <c r="F16" s="7">
        <v>-295218627</v>
      </c>
      <c r="G16" s="42">
        <f t="shared" si="0"/>
        <v>0</v>
      </c>
    </row>
    <row r="17" spans="1:7" ht="15">
      <c r="A17" s="116" t="s">
        <v>23</v>
      </c>
      <c r="B17" s="116"/>
      <c r="C17" s="116"/>
      <c r="D17" s="116"/>
      <c r="E17" s="116"/>
      <c r="F17" s="7">
        <v>17143368</v>
      </c>
      <c r="G17" s="42">
        <f t="shared" si="0"/>
        <v>0</v>
      </c>
    </row>
    <row r="18" spans="1:7" ht="14.25" customHeight="1">
      <c r="A18" s="116" t="s">
        <v>24</v>
      </c>
      <c r="B18" s="116"/>
      <c r="C18" s="116"/>
      <c r="D18" s="116"/>
      <c r="E18" s="116"/>
      <c r="F18" s="14">
        <v>56088220</v>
      </c>
      <c r="G18" s="42">
        <f t="shared" si="0"/>
        <v>0</v>
      </c>
    </row>
    <row r="19" spans="1:7" ht="15">
      <c r="A19" s="4" t="s">
        <v>10</v>
      </c>
      <c r="B19" s="4"/>
      <c r="C19" s="4"/>
      <c r="F19" s="14">
        <v>-1146448</v>
      </c>
      <c r="G19" s="42">
        <f t="shared" si="0"/>
        <v>0</v>
      </c>
    </row>
    <row r="20" spans="1:7" ht="15">
      <c r="A20" s="117" t="s">
        <v>12</v>
      </c>
      <c r="B20" s="117"/>
      <c r="C20" s="117"/>
      <c r="D20" s="117"/>
      <c r="E20" s="117"/>
      <c r="F20" s="15">
        <f>SUM(F10:F19)</f>
        <v>273996112</v>
      </c>
      <c r="G20" s="15">
        <f>SUM(G11:G19)</f>
        <v>0</v>
      </c>
    </row>
    <row r="21" spans="1:7" ht="6" customHeight="1">
      <c r="A21" s="2"/>
      <c r="B21" s="3"/>
      <c r="C21" s="3"/>
      <c r="F21" s="14"/>
      <c r="G21" s="40"/>
    </row>
    <row r="22" spans="1:10" ht="14.25" customHeight="1">
      <c r="A22" s="124" t="s">
        <v>59</v>
      </c>
      <c r="B22" s="124"/>
      <c r="C22" s="124"/>
      <c r="F22" s="7">
        <v>-175222884</v>
      </c>
      <c r="G22" s="42">
        <f>$G$3*F22</f>
        <v>0</v>
      </c>
      <c r="J22" s="38"/>
    </row>
    <row r="23" spans="1:7" ht="6" customHeight="1">
      <c r="A23" s="3"/>
      <c r="B23" s="3"/>
      <c r="C23" s="3"/>
      <c r="F23" s="14"/>
      <c r="G23" s="40"/>
    </row>
    <row r="24" spans="1:7" ht="15">
      <c r="A24" s="26" t="s">
        <v>27</v>
      </c>
      <c r="B24" s="22"/>
      <c r="C24" s="22"/>
      <c r="F24" s="16"/>
      <c r="G24" s="40"/>
    </row>
    <row r="25" spans="1:7" ht="15">
      <c r="A25" s="22" t="s">
        <v>21</v>
      </c>
      <c r="B25" s="22"/>
      <c r="C25" s="22"/>
      <c r="F25" s="16"/>
      <c r="G25" s="40"/>
    </row>
    <row r="26" spans="1:7" ht="15">
      <c r="A26" s="116" t="s">
        <v>51</v>
      </c>
      <c r="B26" s="116"/>
      <c r="C26" s="116"/>
      <c r="F26" s="7">
        <v>11581930</v>
      </c>
      <c r="G26" s="42">
        <f>$G$3*F26</f>
        <v>0</v>
      </c>
    </row>
    <row r="27" spans="1:7" ht="15">
      <c r="A27" s="116" t="s">
        <v>52</v>
      </c>
      <c r="B27" s="116"/>
      <c r="C27" s="116"/>
      <c r="F27" s="7">
        <v>-13248848</v>
      </c>
      <c r="G27" s="42">
        <f>$G$3*F27</f>
        <v>0</v>
      </c>
    </row>
    <row r="28" spans="1:7" ht="15">
      <c r="A28" s="116" t="s">
        <v>69</v>
      </c>
      <c r="B28" s="116"/>
      <c r="C28" s="116"/>
      <c r="F28" s="7">
        <v>-1411791</v>
      </c>
      <c r="G28" s="42">
        <f>$G$3*F28</f>
        <v>0</v>
      </c>
    </row>
    <row r="29" spans="1:7" ht="15">
      <c r="A29" s="116" t="s">
        <v>54</v>
      </c>
      <c r="B29" s="116"/>
      <c r="C29" s="116"/>
      <c r="F29" s="7">
        <v>-2482728.8317256165</v>
      </c>
      <c r="G29" s="42">
        <f>$G$3*F29</f>
        <v>0</v>
      </c>
    </row>
    <row r="30" spans="1:7" ht="15">
      <c r="A30" s="22" t="s">
        <v>22</v>
      </c>
      <c r="B30" s="23"/>
      <c r="C30" s="23"/>
      <c r="F30" s="7"/>
      <c r="G30" s="40"/>
    </row>
    <row r="31" spans="1:7" ht="15">
      <c r="A31" s="116" t="s">
        <v>51</v>
      </c>
      <c r="B31" s="116"/>
      <c r="C31" s="116"/>
      <c r="F31" s="7">
        <v>319854772</v>
      </c>
      <c r="G31" s="42">
        <f>$G$3*F31</f>
        <v>0</v>
      </c>
    </row>
    <row r="32" spans="1:7" ht="15">
      <c r="A32" s="116" t="s">
        <v>55</v>
      </c>
      <c r="B32" s="116"/>
      <c r="C32" s="116"/>
      <c r="F32" s="7">
        <v>55378322</v>
      </c>
      <c r="G32" s="42">
        <f>$G$3*F32</f>
        <v>0</v>
      </c>
    </row>
    <row r="33" spans="1:7" ht="15">
      <c r="A33" s="116" t="s">
        <v>56</v>
      </c>
      <c r="B33" s="116"/>
      <c r="C33" s="116"/>
      <c r="F33" s="7">
        <v>-47495588</v>
      </c>
      <c r="G33" s="42">
        <f>$G$3*F33</f>
        <v>0</v>
      </c>
    </row>
    <row r="34" spans="1:7" ht="15">
      <c r="A34" s="116" t="s">
        <v>57</v>
      </c>
      <c r="B34" s="116"/>
      <c r="C34" s="116"/>
      <c r="F34" s="7">
        <v>-63970954.4</v>
      </c>
      <c r="G34" s="42">
        <f>$G$3*F34</f>
        <v>0</v>
      </c>
    </row>
    <row r="35" spans="1:7" ht="15.75" thickBot="1">
      <c r="A35" s="117" t="s">
        <v>11</v>
      </c>
      <c r="B35" s="117"/>
      <c r="C35" s="117"/>
      <c r="D35" s="117"/>
      <c r="E35" s="117"/>
      <c r="F35" s="17">
        <f>F20+F22+F27+F26+F28+F29+F32+F31+F34+F33</f>
        <v>356978341.7682744</v>
      </c>
      <c r="G35" s="17">
        <f>G20+G22+G27+G26+G28+G29+G32+G31+G34+G33</f>
        <v>0</v>
      </c>
    </row>
    <row r="36" spans="1:7" ht="24.75" customHeight="1" thickTop="1">
      <c r="A36" s="117" t="s">
        <v>58</v>
      </c>
      <c r="B36" s="117"/>
      <c r="C36" s="117"/>
      <c r="D36" s="117"/>
      <c r="E36" s="117"/>
      <c r="F36" s="78">
        <f>F7-F35</f>
        <v>0.2317255735397339</v>
      </c>
      <c r="G36" s="78">
        <f>G7-G35</f>
        <v>0</v>
      </c>
    </row>
    <row r="37" spans="1:8" ht="21" customHeight="1">
      <c r="A37" s="119" t="s">
        <v>34</v>
      </c>
      <c r="B37" s="119"/>
      <c r="C37" s="119"/>
      <c r="D37" s="119"/>
      <c r="E37" s="119"/>
      <c r="F37" s="119"/>
      <c r="G37" s="119"/>
      <c r="H37" s="119"/>
    </row>
    <row r="38" spans="1:8" ht="21" customHeight="1" thickBot="1">
      <c r="A38" s="118" t="s">
        <v>67</v>
      </c>
      <c r="B38" s="118"/>
      <c r="C38" s="118"/>
      <c r="D38" s="118"/>
      <c r="E38" s="118"/>
      <c r="F38" s="118"/>
      <c r="G38" s="118"/>
      <c r="H38" s="118"/>
    </row>
    <row r="39" spans="1:8" ht="16.5" thickBot="1">
      <c r="A39" s="90"/>
      <c r="B39" s="114" t="s">
        <v>64</v>
      </c>
      <c r="C39" s="114"/>
      <c r="D39" s="114"/>
      <c r="E39" s="6"/>
      <c r="F39" s="112">
        <f>G2</f>
        <v>0</v>
      </c>
      <c r="G39" s="112"/>
      <c r="H39" s="112"/>
    </row>
    <row r="40" spans="2:11" ht="15">
      <c r="B40" s="32" t="s">
        <v>61</v>
      </c>
      <c r="C40" s="32" t="s">
        <v>62</v>
      </c>
      <c r="D40" s="32" t="s">
        <v>63</v>
      </c>
      <c r="F40" s="32" t="s">
        <v>61</v>
      </c>
      <c r="G40" s="32" t="s">
        <v>62</v>
      </c>
      <c r="H40" s="32" t="s">
        <v>63</v>
      </c>
      <c r="I40" s="85"/>
      <c r="J40" s="20"/>
      <c r="K40" s="85"/>
    </row>
    <row r="41" spans="1:8" ht="15">
      <c r="A41" t="s">
        <v>60</v>
      </c>
      <c r="B41" s="62">
        <v>64336408</v>
      </c>
      <c r="C41" s="63">
        <v>6770951</v>
      </c>
      <c r="D41" s="63">
        <v>11581930</v>
      </c>
      <c r="F41" s="95">
        <f>B41*G3</f>
        <v>0</v>
      </c>
      <c r="G41" s="96">
        <f>C41*G3</f>
        <v>0</v>
      </c>
      <c r="H41" s="96">
        <f>D41*G3</f>
        <v>0</v>
      </c>
    </row>
    <row r="42" spans="1:10" ht="18.75" customHeight="1">
      <c r="A42" s="91" t="s">
        <v>25</v>
      </c>
      <c r="B42" s="34">
        <v>4.856</v>
      </c>
      <c r="C42" s="34">
        <v>4.796</v>
      </c>
      <c r="D42" s="34">
        <v>4.665</v>
      </c>
      <c r="F42" s="34">
        <v>4.856</v>
      </c>
      <c r="G42" s="34">
        <v>4.796</v>
      </c>
      <c r="H42" s="34">
        <v>4.665</v>
      </c>
      <c r="J42" s="33"/>
    </row>
    <row r="43" spans="1:10" ht="15">
      <c r="A43" s="13" t="s">
        <v>15</v>
      </c>
      <c r="B43" s="21">
        <v>-13248848</v>
      </c>
      <c r="C43" s="36"/>
      <c r="D43" s="20"/>
      <c r="F43" s="21">
        <f>B43*G3</f>
        <v>0</v>
      </c>
      <c r="J43" s="5"/>
    </row>
    <row r="44" spans="1:10" ht="15">
      <c r="A44" s="13" t="s">
        <v>16</v>
      </c>
      <c r="B44" s="1">
        <v>-13248848</v>
      </c>
      <c r="C44" s="21">
        <v>-1411791</v>
      </c>
      <c r="D44" s="21"/>
      <c r="F44" s="42">
        <f>B44*$G$3</f>
        <v>0</v>
      </c>
      <c r="G44" s="9">
        <f>C44*G3</f>
        <v>0</v>
      </c>
      <c r="J44" s="33"/>
    </row>
    <row r="45" spans="1:8" ht="15">
      <c r="A45" s="13" t="s">
        <v>17</v>
      </c>
      <c r="B45" s="1">
        <v>-13248848</v>
      </c>
      <c r="C45" s="1">
        <v>-1411791</v>
      </c>
      <c r="D45" s="9">
        <f>-(D41/D42)</f>
        <v>-2482728.8317256165</v>
      </c>
      <c r="F45" s="42">
        <f>B45*$G$3</f>
        <v>0</v>
      </c>
      <c r="G45" s="1">
        <f>C45*$G$3</f>
        <v>0</v>
      </c>
      <c r="H45" s="9">
        <f>D45*G3</f>
        <v>0</v>
      </c>
    </row>
    <row r="46" spans="1:8" ht="15">
      <c r="A46" s="13" t="s">
        <v>18</v>
      </c>
      <c r="B46" s="1">
        <v>-13248848</v>
      </c>
      <c r="C46" s="1">
        <v>-1411791</v>
      </c>
      <c r="D46" s="1">
        <f>D45</f>
        <v>-2482728.8317256165</v>
      </c>
      <c r="F46" s="42">
        <f>B46*$G$3</f>
        <v>0</v>
      </c>
      <c r="G46" s="1">
        <f>C46*$G$3</f>
        <v>0</v>
      </c>
      <c r="H46" s="12">
        <f>D46*$G$3</f>
        <v>0</v>
      </c>
    </row>
    <row r="47" spans="1:8" ht="15">
      <c r="A47" s="13" t="s">
        <v>19</v>
      </c>
      <c r="B47" s="12">
        <v>-11341016</v>
      </c>
      <c r="C47" s="1">
        <v>-1411791</v>
      </c>
      <c r="D47" s="1">
        <f>D46</f>
        <v>-2482728.8317256165</v>
      </c>
      <c r="F47" s="42">
        <f>B47*$G$3</f>
        <v>0</v>
      </c>
      <c r="G47" s="1">
        <f>C47*$G$3</f>
        <v>0</v>
      </c>
      <c r="H47" s="12">
        <f>D47*$G$3</f>
        <v>0</v>
      </c>
    </row>
    <row r="48" spans="1:8" ht="15">
      <c r="A48" s="13" t="s">
        <v>20</v>
      </c>
      <c r="B48" s="35">
        <v>0</v>
      </c>
      <c r="C48" s="12">
        <v>-1123787</v>
      </c>
      <c r="D48" s="12">
        <f>D47</f>
        <v>-2482728.8317256165</v>
      </c>
      <c r="F48" s="35">
        <v>0</v>
      </c>
      <c r="G48" s="1">
        <f>C48*$G$3</f>
        <v>0</v>
      </c>
      <c r="H48" s="12">
        <f>D48*$G$3</f>
        <v>0</v>
      </c>
    </row>
    <row r="49" spans="1:8" ht="15">
      <c r="A49" s="13" t="s">
        <v>31</v>
      </c>
      <c r="B49" s="35">
        <v>0</v>
      </c>
      <c r="C49" s="12">
        <v>0</v>
      </c>
      <c r="D49" s="12">
        <f>-(D41+SUM(D45:D48))+1</f>
        <v>-1651013.673097534</v>
      </c>
      <c r="F49" s="35">
        <v>0</v>
      </c>
      <c r="G49" s="12">
        <v>0</v>
      </c>
      <c r="H49" s="12">
        <f>D49*$G$3</f>
        <v>0</v>
      </c>
    </row>
    <row r="50" spans="1:8" ht="15">
      <c r="A50" s="13" t="s">
        <v>66</v>
      </c>
      <c r="B50" s="35">
        <v>0</v>
      </c>
      <c r="C50" s="12">
        <v>0</v>
      </c>
      <c r="D50" s="12">
        <v>0</v>
      </c>
      <c r="F50" s="35">
        <v>0</v>
      </c>
      <c r="G50" s="12">
        <v>0</v>
      </c>
      <c r="H50" s="12">
        <v>0</v>
      </c>
    </row>
    <row r="51" spans="1:8" ht="15">
      <c r="A51" s="13" t="s">
        <v>32</v>
      </c>
      <c r="B51" s="35">
        <v>0</v>
      </c>
      <c r="C51" s="12">
        <v>0</v>
      </c>
      <c r="D51" s="35">
        <v>0</v>
      </c>
      <c r="F51" s="35">
        <v>0</v>
      </c>
      <c r="G51" s="12">
        <v>0</v>
      </c>
      <c r="H51" s="35">
        <v>0</v>
      </c>
    </row>
    <row r="52" spans="2:7" ht="6" customHeight="1">
      <c r="B52" s="35"/>
      <c r="C52" s="12"/>
      <c r="F52" s="35"/>
      <c r="G52" s="12"/>
    </row>
    <row r="53" spans="1:10" ht="15">
      <c r="A53" s="61" t="s">
        <v>92</v>
      </c>
      <c r="B53" s="68">
        <f>SUM(B46:B51)</f>
        <v>-24589864</v>
      </c>
      <c r="C53" s="68">
        <f>SUM(C46:C51)</f>
        <v>-3947369</v>
      </c>
      <c r="D53" s="68">
        <f>SUM(D46:D51)</f>
        <v>-9099200.168274384</v>
      </c>
      <c r="F53" s="68">
        <f>SUM(F46:F52)</f>
        <v>0</v>
      </c>
      <c r="G53" s="68">
        <f>SUM(G46:G52)</f>
        <v>0</v>
      </c>
      <c r="H53" s="68">
        <f>SUM(H46:H52)</f>
        <v>0</v>
      </c>
      <c r="J53" s="68"/>
    </row>
    <row r="54" ht="5.25" customHeight="1">
      <c r="G54" s="12"/>
    </row>
    <row r="55" spans="1:9" ht="15">
      <c r="A55" s="61"/>
      <c r="C55" s="100" t="s">
        <v>90</v>
      </c>
      <c r="D55" s="67">
        <f>SUM(B41,B43,B44,B45,C41,C44,C45,D41,D45)</f>
        <v>37636434.16827438</v>
      </c>
      <c r="E55" s="67"/>
      <c r="G55" s="100" t="s">
        <v>90</v>
      </c>
      <c r="H55" s="102">
        <f>SUM(F41,F43,F44,F45,G41,G44,G45,H41,H45)</f>
        <v>0</v>
      </c>
      <c r="I55" s="89"/>
    </row>
    <row r="56" spans="3:9" ht="15">
      <c r="C56" s="100" t="s">
        <v>91</v>
      </c>
      <c r="D56" s="102">
        <v>0</v>
      </c>
      <c r="G56" s="100" t="s">
        <v>91</v>
      </c>
      <c r="H56" s="102">
        <v>0</v>
      </c>
      <c r="I56"/>
    </row>
    <row r="57" spans="1:8" ht="21" customHeight="1" thickBot="1">
      <c r="A57" s="118" t="s">
        <v>68</v>
      </c>
      <c r="B57" s="118"/>
      <c r="C57" s="118"/>
      <c r="D57" s="118"/>
      <c r="E57" s="118"/>
      <c r="F57" s="118"/>
      <c r="G57" s="118"/>
      <c r="H57" s="118"/>
    </row>
    <row r="58" spans="1:8" ht="16.5" thickBot="1">
      <c r="A58" s="93"/>
      <c r="B58" s="114" t="s">
        <v>64</v>
      </c>
      <c r="C58" s="114"/>
      <c r="D58" s="114"/>
      <c r="E58" s="6"/>
      <c r="F58" s="112">
        <f>G2</f>
        <v>0</v>
      </c>
      <c r="G58" s="112"/>
      <c r="H58" s="112"/>
    </row>
    <row r="59" spans="2:11" ht="15">
      <c r="B59" s="32" t="s">
        <v>61</v>
      </c>
      <c r="C59" s="32" t="s">
        <v>62</v>
      </c>
      <c r="D59" s="32" t="s">
        <v>63</v>
      </c>
      <c r="F59" s="32" t="s">
        <v>61</v>
      </c>
      <c r="G59" s="32" t="s">
        <v>62</v>
      </c>
      <c r="H59" s="32" t="s">
        <v>63</v>
      </c>
      <c r="I59" s="85"/>
      <c r="J59" s="20"/>
      <c r="K59" s="85"/>
    </row>
    <row r="60" spans="1:8" ht="15">
      <c r="A60" t="s">
        <v>60</v>
      </c>
      <c r="B60" s="18">
        <v>-276891612</v>
      </c>
      <c r="C60" s="18">
        <v>237477938</v>
      </c>
      <c r="D60" s="18">
        <v>319854772</v>
      </c>
      <c r="F60" s="43">
        <f>B60*$G$3</f>
        <v>0</v>
      </c>
      <c r="G60" s="12">
        <f>C60*$G$3</f>
        <v>0</v>
      </c>
      <c r="H60" s="43">
        <f>D60*$G$3</f>
        <v>0</v>
      </c>
    </row>
    <row r="61" spans="1:10" ht="18.75" customHeight="1">
      <c r="A61" s="91" t="s">
        <v>26</v>
      </c>
      <c r="B61" s="34">
        <v>5</v>
      </c>
      <c r="C61" s="34">
        <v>5</v>
      </c>
      <c r="D61" s="34">
        <v>5</v>
      </c>
      <c r="F61" s="34">
        <v>5</v>
      </c>
      <c r="G61" s="34">
        <v>5</v>
      </c>
      <c r="H61" s="94">
        <v>5</v>
      </c>
      <c r="J61" s="33"/>
    </row>
    <row r="62" spans="1:10" ht="15">
      <c r="A62" s="13" t="s">
        <v>15</v>
      </c>
      <c r="B62" s="21">
        <v>55378322</v>
      </c>
      <c r="C62" s="35"/>
      <c r="F62" s="69">
        <f>B62*$G$3</f>
        <v>0</v>
      </c>
      <c r="J62" s="5"/>
    </row>
    <row r="63" spans="1:10" ht="15">
      <c r="A63" s="13" t="s">
        <v>16</v>
      </c>
      <c r="B63" s="12">
        <v>55378322</v>
      </c>
      <c r="C63" s="21">
        <v>-47495588</v>
      </c>
      <c r="D63" s="21"/>
      <c r="F63" s="42">
        <f>B63*$G$3</f>
        <v>0</v>
      </c>
      <c r="G63" s="9">
        <f>C63*$G$3</f>
        <v>0</v>
      </c>
      <c r="J63" s="33"/>
    </row>
    <row r="64" spans="1:10" ht="15">
      <c r="A64" s="13" t="s">
        <v>17</v>
      </c>
      <c r="B64" s="12">
        <v>55378322</v>
      </c>
      <c r="C64" s="12">
        <v>-47495588</v>
      </c>
      <c r="D64" s="21">
        <f>-(D60/D61)</f>
        <v>-63970954.4</v>
      </c>
      <c r="F64" s="42">
        <f>B64*$G$3</f>
        <v>0</v>
      </c>
      <c r="G64" s="1">
        <f>C64*$G$3</f>
        <v>0</v>
      </c>
      <c r="H64" s="9">
        <f>D64*$G$3</f>
        <v>0</v>
      </c>
      <c r="J64" s="13"/>
    </row>
    <row r="65" spans="1:10" ht="15">
      <c r="A65" s="13" t="s">
        <v>18</v>
      </c>
      <c r="B65" s="12">
        <v>55378322</v>
      </c>
      <c r="C65" s="12">
        <v>-47495588</v>
      </c>
      <c r="D65" s="12">
        <f>D64</f>
        <v>-63970954.4</v>
      </c>
      <c r="F65" s="42">
        <f>B65*$G$3</f>
        <v>0</v>
      </c>
      <c r="G65" s="1">
        <f>C65*$G$3</f>
        <v>0</v>
      </c>
      <c r="H65" s="1">
        <f>D65*$G$3</f>
        <v>0</v>
      </c>
      <c r="J65" s="13"/>
    </row>
    <row r="66" spans="1:10" ht="15">
      <c r="A66" s="13" t="s">
        <v>19</v>
      </c>
      <c r="B66" s="12">
        <v>55378324</v>
      </c>
      <c r="C66" s="12">
        <v>-47495588</v>
      </c>
      <c r="D66" s="12">
        <f>D65</f>
        <v>-63970954.4</v>
      </c>
      <c r="F66" s="42">
        <f>(B66*$G$3)</f>
        <v>0</v>
      </c>
      <c r="G66" s="1">
        <f>C66*$G$3</f>
        <v>0</v>
      </c>
      <c r="H66" s="1">
        <f>D66*$G$3</f>
        <v>0</v>
      </c>
      <c r="J66" s="13"/>
    </row>
    <row r="67" spans="1:10" ht="15">
      <c r="A67" s="13" t="s">
        <v>20</v>
      </c>
      <c r="B67" s="35">
        <v>0</v>
      </c>
      <c r="C67" s="12">
        <v>-47495586</v>
      </c>
      <c r="D67" s="12">
        <f>D66</f>
        <v>-63970954.4</v>
      </c>
      <c r="F67" s="41">
        <v>0</v>
      </c>
      <c r="G67" s="1">
        <f>(C67*$G$3)</f>
        <v>0</v>
      </c>
      <c r="H67" s="1">
        <f>D67*$G$3</f>
        <v>0</v>
      </c>
      <c r="J67" s="13"/>
    </row>
    <row r="68" spans="1:10" ht="15">
      <c r="A68" s="13" t="s">
        <v>31</v>
      </c>
      <c r="B68" s="35">
        <v>0</v>
      </c>
      <c r="C68" s="12">
        <v>0</v>
      </c>
      <c r="D68" s="12">
        <f>-(D60+SUM(D64:D67))-2</f>
        <v>-63970956.400000006</v>
      </c>
      <c r="F68" s="41">
        <v>0</v>
      </c>
      <c r="G68" s="35">
        <v>0</v>
      </c>
      <c r="H68" s="1">
        <f>(D68*$G$3)</f>
        <v>0</v>
      </c>
      <c r="J68" s="13"/>
    </row>
    <row r="69" spans="1:10" ht="15">
      <c r="A69" s="13" t="s">
        <v>66</v>
      </c>
      <c r="B69" s="35">
        <v>0</v>
      </c>
      <c r="C69" s="12">
        <v>0</v>
      </c>
      <c r="D69" s="12">
        <v>0</v>
      </c>
      <c r="F69" s="41">
        <v>0</v>
      </c>
      <c r="G69" s="35">
        <v>0</v>
      </c>
      <c r="H69" s="35">
        <f>D69*$G$3</f>
        <v>0</v>
      </c>
      <c r="J69" s="13"/>
    </row>
    <row r="70" spans="1:8" ht="15">
      <c r="A70" s="13" t="s">
        <v>32</v>
      </c>
      <c r="B70" s="35">
        <v>0</v>
      </c>
      <c r="C70" s="12">
        <v>0</v>
      </c>
      <c r="D70" s="12">
        <v>0</v>
      </c>
      <c r="F70" s="41">
        <v>0</v>
      </c>
      <c r="G70" s="35">
        <v>0</v>
      </c>
      <c r="H70" s="35">
        <f>D70*$G$3</f>
        <v>0</v>
      </c>
    </row>
    <row r="71" spans="2:6" ht="6" customHeight="1">
      <c r="B71" s="35"/>
      <c r="C71" s="12"/>
      <c r="F71" s="40"/>
    </row>
    <row r="72" spans="1:10" ht="15">
      <c r="A72" s="61" t="s">
        <v>92</v>
      </c>
      <c r="B72" s="7">
        <f>SUM(B65:B70)</f>
        <v>110756646</v>
      </c>
      <c r="C72" s="7">
        <f>SUM(C65:C70)</f>
        <v>-142486762</v>
      </c>
      <c r="D72" s="7">
        <f>SUM(D65:D70)</f>
        <v>-255883819.6</v>
      </c>
      <c r="F72" s="7">
        <f>SUM(F65:F71)</f>
        <v>0</v>
      </c>
      <c r="G72" s="7">
        <f>SUM(G65:G70)</f>
        <v>0</v>
      </c>
      <c r="H72" s="7">
        <f>SUM(H65:H70)</f>
        <v>0</v>
      </c>
      <c r="J72" s="7"/>
    </row>
    <row r="73" spans="1:11" ht="15">
      <c r="A73" s="101" t="s">
        <v>93</v>
      </c>
      <c r="B73" s="126">
        <f>SUM(B60,B62,B63,B64,C60,C63,C64,D60,D64)</f>
        <v>287613933.6</v>
      </c>
      <c r="C73" s="126"/>
      <c r="D73" s="126"/>
      <c r="F73" s="126">
        <f>SUM(F60,F62,F63,F64,G60,G63,G64,H60,H64)</f>
        <v>0</v>
      </c>
      <c r="G73" s="126"/>
      <c r="H73" s="126"/>
      <c r="J73" s="92"/>
      <c r="K73" s="92"/>
    </row>
    <row r="75" ht="17.25">
      <c r="A75" s="33" t="s">
        <v>29</v>
      </c>
    </row>
    <row r="76" ht="17.25">
      <c r="A76" s="33" t="s">
        <v>30</v>
      </c>
    </row>
  </sheetData>
  <sheetProtection/>
  <mergeCells count="28">
    <mergeCell ref="A1:G1"/>
    <mergeCell ref="A34:C34"/>
    <mergeCell ref="A35:E35"/>
    <mergeCell ref="A36:E36"/>
    <mergeCell ref="A32:C32"/>
    <mergeCell ref="A5:B5"/>
    <mergeCell ref="A6:B6"/>
    <mergeCell ref="A7:B7"/>
    <mergeCell ref="A17:E17"/>
    <mergeCell ref="A18:E18"/>
    <mergeCell ref="A20:E20"/>
    <mergeCell ref="A22:C22"/>
    <mergeCell ref="A37:H37"/>
    <mergeCell ref="D3:F3"/>
    <mergeCell ref="B39:D39"/>
    <mergeCell ref="A38:H38"/>
    <mergeCell ref="F73:H73"/>
    <mergeCell ref="B73:D73"/>
    <mergeCell ref="A57:H57"/>
    <mergeCell ref="B58:D58"/>
    <mergeCell ref="F58:H58"/>
    <mergeCell ref="A26:C26"/>
    <mergeCell ref="A27:C27"/>
    <mergeCell ref="A29:C29"/>
    <mergeCell ref="A31:C31"/>
    <mergeCell ref="F39:H39"/>
    <mergeCell ref="A28:C28"/>
    <mergeCell ref="A33:C33"/>
  </mergeCells>
  <printOptions horizontalCentered="1"/>
  <pageMargins left="0.25" right="0.25" top="0.25" bottom="0.25" header="0.05" footer="0.05"/>
  <pageSetup fitToHeight="0" fitToWidth="1" horizontalDpi="600" verticalDpi="600" orientation="landscape" scale="94" r:id="rId1"/>
  <headerFooter>
    <oddFooter>&amp;L&amp;A&amp;R&amp;P of &amp;N</oddFooter>
  </headerFooter>
  <rowBreaks count="1" manualBreakCount="1">
    <brk id="3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7.28125" style="0" customWidth="1"/>
    <col min="2" max="2" width="1.7109375" style="0" customWidth="1"/>
    <col min="3" max="3" width="14.7109375" style="0" customWidth="1"/>
    <col min="4" max="4" width="1.7109375" style="0" customWidth="1"/>
    <col min="5" max="5" width="14.7109375" style="0" customWidth="1"/>
    <col min="6" max="6" width="1.7109375" style="0" customWidth="1"/>
    <col min="7" max="7" width="12.7109375" style="0" hidden="1" customWidth="1"/>
    <col min="8" max="8" width="2.7109375" style="0" hidden="1" customWidth="1"/>
  </cols>
  <sheetData>
    <row r="1" spans="1:6" ht="27" customHeight="1">
      <c r="A1" s="128" t="s">
        <v>49</v>
      </c>
      <c r="B1" s="128"/>
      <c r="C1" s="128"/>
      <c r="D1" s="128"/>
      <c r="E1" s="128"/>
      <c r="F1" s="128"/>
    </row>
    <row r="2" spans="2:8" ht="20.25" thickBot="1">
      <c r="B2" s="13"/>
      <c r="C2" s="104" t="s">
        <v>35</v>
      </c>
      <c r="D2" s="105"/>
      <c r="E2" s="104" t="s">
        <v>36</v>
      </c>
      <c r="G2" s="127" t="s">
        <v>39</v>
      </c>
      <c r="H2" s="127"/>
    </row>
    <row r="3" spans="1:8" ht="19.5" thickBot="1">
      <c r="A3" s="13"/>
      <c r="B3" s="13"/>
      <c r="C3" s="48">
        <f>'SCRS NPL Rollforward'!G2</f>
        <v>0</v>
      </c>
      <c r="D3" s="103"/>
      <c r="E3" s="48">
        <f>C3</f>
        <v>0</v>
      </c>
      <c r="G3" s="48">
        <f>C3</f>
        <v>0</v>
      </c>
      <c r="H3" s="46"/>
    </row>
    <row r="4" spans="1:5" ht="19.5" thickBot="1">
      <c r="A4" s="106" t="s">
        <v>37</v>
      </c>
      <c r="B4" s="13"/>
      <c r="C4" s="50"/>
      <c r="D4" s="13"/>
      <c r="E4" s="50"/>
    </row>
    <row r="5" spans="1:7" ht="15.75">
      <c r="A5" s="53" t="s">
        <v>75</v>
      </c>
      <c r="B5" s="24"/>
      <c r="C5" s="73"/>
      <c r="D5" s="24"/>
      <c r="E5" s="73"/>
      <c r="G5" s="12">
        <f>C5+E5</f>
        <v>0</v>
      </c>
    </row>
    <row r="6" spans="1:7" ht="30">
      <c r="A6" s="53" t="s">
        <v>76</v>
      </c>
      <c r="C6" s="1">
        <f>'SCRS NPL Rollforward'!G5</f>
        <v>0</v>
      </c>
      <c r="E6" s="1">
        <f>'PORS NPL Rollforward'!G5</f>
        <v>0</v>
      </c>
      <c r="G6" s="12">
        <f>C6+E6</f>
        <v>0</v>
      </c>
    </row>
    <row r="7" spans="1:7" ht="15">
      <c r="A7" s="47" t="s">
        <v>81</v>
      </c>
      <c r="C7" s="49">
        <f>C6-C5</f>
        <v>0</v>
      </c>
      <c r="E7" s="49">
        <f>E6-E5</f>
        <v>0</v>
      </c>
      <c r="G7" s="49">
        <f>G6-G5</f>
        <v>0</v>
      </c>
    </row>
    <row r="9" ht="16.5" thickBot="1">
      <c r="A9" s="106" t="s">
        <v>38</v>
      </c>
    </row>
    <row r="10" spans="1:5" ht="31.5" customHeight="1">
      <c r="A10" s="53" t="s">
        <v>77</v>
      </c>
      <c r="C10" s="73"/>
      <c r="E10" s="73"/>
    </row>
    <row r="11" spans="1:5" ht="32.25" customHeight="1">
      <c r="A11" s="53" t="s">
        <v>78</v>
      </c>
      <c r="C11" s="98">
        <f>(336951898+126945427)*'SCRS NPL Rollforward'!G3</f>
        <v>0</v>
      </c>
      <c r="E11" s="98">
        <f>(43197872+23847382)*'PORS NPL Rollforward'!G3</f>
        <v>0</v>
      </c>
    </row>
    <row r="12" spans="1:5" ht="15">
      <c r="A12" s="53"/>
      <c r="C12" s="49">
        <f>C11-C10</f>
        <v>0</v>
      </c>
      <c r="E12" s="49">
        <f>E11-E10</f>
        <v>0</v>
      </c>
    </row>
    <row r="13" spans="1:5" ht="31.5" customHeight="1">
      <c r="A13" s="53" t="s">
        <v>79</v>
      </c>
      <c r="C13" s="73"/>
      <c r="E13" s="73"/>
    </row>
    <row r="14" spans="1:5" ht="28.5" customHeight="1">
      <c r="A14" s="53" t="s">
        <v>80</v>
      </c>
      <c r="C14" s="98">
        <f>33916313*'SCRS NPL Rollforward'!G3</f>
        <v>0</v>
      </c>
      <c r="E14" s="98">
        <f>0*'PORS NPL Rollforward'!G3</f>
        <v>0</v>
      </c>
    </row>
    <row r="15" spans="3:5" ht="15">
      <c r="C15" s="49">
        <f>C14-C13</f>
        <v>0</v>
      </c>
      <c r="E15" s="49">
        <f>E14-E13</f>
        <v>0</v>
      </c>
    </row>
    <row r="16" spans="1:5" ht="15">
      <c r="A16" s="47" t="s">
        <v>82</v>
      </c>
      <c r="C16" s="49">
        <f>C15-C12</f>
        <v>0</v>
      </c>
      <c r="E16" s="49">
        <f>E15-E12</f>
        <v>0</v>
      </c>
    </row>
    <row r="17" spans="1:5" ht="15">
      <c r="A17" s="47"/>
      <c r="C17" s="52"/>
      <c r="E17" s="52"/>
    </row>
    <row r="18" ht="32.25" thickBot="1">
      <c r="A18" s="106" t="s">
        <v>46</v>
      </c>
    </row>
    <row r="19" spans="1:5" ht="22.5" customHeight="1">
      <c r="A19" s="70" t="s">
        <v>71</v>
      </c>
      <c r="B19" s="71"/>
      <c r="C19" s="72">
        <v>1072659190</v>
      </c>
      <c r="D19" s="71"/>
      <c r="E19" s="72">
        <v>175222884</v>
      </c>
    </row>
    <row r="20" spans="1:5" ht="24" customHeight="1">
      <c r="A20" s="53" t="s">
        <v>72</v>
      </c>
      <c r="C20" s="1">
        <f>C19*'SCRS NPL Rollforward'!G3</f>
        <v>0</v>
      </c>
      <c r="D20" s="1"/>
      <c r="E20" s="1">
        <f>E19*'PORS NPL Rollforward'!G3</f>
        <v>0</v>
      </c>
    </row>
    <row r="21" spans="1:5" ht="23.25" customHeight="1">
      <c r="A21" s="53" t="s">
        <v>73</v>
      </c>
      <c r="C21" s="73"/>
      <c r="E21" s="73"/>
    </row>
    <row r="22" spans="1:5" ht="30">
      <c r="A22" s="51" t="s">
        <v>40</v>
      </c>
      <c r="B22" s="37"/>
      <c r="C22" s="49">
        <f>C21-C20</f>
        <v>0</v>
      </c>
      <c r="D22" s="38"/>
      <c r="E22" s="49">
        <f>E21-E20</f>
        <v>0</v>
      </c>
    </row>
    <row r="24" spans="1:5" ht="15.75" thickBot="1">
      <c r="A24" s="47" t="s">
        <v>44</v>
      </c>
      <c r="C24" s="10">
        <f>C7+C15-C12+C22</f>
        <v>0</v>
      </c>
      <c r="E24" s="10">
        <f>E7+E15-E12+E22</f>
        <v>0</v>
      </c>
    </row>
    <row r="25" ht="15.75" thickTop="1">
      <c r="A25" s="47"/>
    </row>
    <row r="26" ht="16.5" thickBot="1">
      <c r="A26" s="106" t="s">
        <v>45</v>
      </c>
    </row>
    <row r="27" spans="1:5" s="55" customFormat="1" ht="30" customHeight="1">
      <c r="A27" s="107" t="s">
        <v>41</v>
      </c>
      <c r="B27" s="108"/>
      <c r="C27" s="109">
        <v>4.116</v>
      </c>
      <c r="D27" s="108"/>
      <c r="E27" s="109">
        <v>4.665</v>
      </c>
    </row>
    <row r="28" s="20" customFormat="1" ht="15">
      <c r="A28" s="53" t="s">
        <v>83</v>
      </c>
    </row>
    <row r="29" spans="1:5" s="20" customFormat="1" ht="15">
      <c r="A29" s="54">
        <v>42551</v>
      </c>
      <c r="C29" s="56">
        <f>-C7/C27</f>
        <v>0</v>
      </c>
      <c r="E29" s="56">
        <f>-E7/E27</f>
        <v>0</v>
      </c>
    </row>
    <row r="30" spans="1:5" s="20" customFormat="1" ht="15">
      <c r="A30" s="54">
        <v>42916</v>
      </c>
      <c r="C30" s="56">
        <f>C29</f>
        <v>0</v>
      </c>
      <c r="E30" s="52">
        <f>E29</f>
        <v>0</v>
      </c>
    </row>
    <row r="31" spans="1:5" ht="15">
      <c r="A31" s="54">
        <v>43281</v>
      </c>
      <c r="C31" s="56">
        <f>C30</f>
        <v>0</v>
      </c>
      <c r="E31" s="12">
        <f>E30</f>
        <v>0</v>
      </c>
    </row>
    <row r="32" spans="1:5" ht="15">
      <c r="A32" s="54">
        <v>43646</v>
      </c>
      <c r="C32" s="12">
        <f>C31</f>
        <v>0</v>
      </c>
      <c r="E32" s="12">
        <f>E31</f>
        <v>0</v>
      </c>
    </row>
    <row r="33" spans="1:5" ht="15">
      <c r="A33" s="54">
        <v>44012</v>
      </c>
      <c r="C33" s="12">
        <f>-(C7+SUM(C29:C32))</f>
        <v>0</v>
      </c>
      <c r="E33" s="12">
        <f>-(E7+SUM(E29:E32))</f>
        <v>0</v>
      </c>
    </row>
    <row r="34" spans="1:5" ht="15">
      <c r="A34" s="54">
        <v>44377</v>
      </c>
      <c r="C34" s="35">
        <v>0</v>
      </c>
      <c r="E34" s="35">
        <v>0</v>
      </c>
    </row>
    <row r="36" ht="15.75" customHeight="1">
      <c r="A36" s="53" t="s">
        <v>74</v>
      </c>
    </row>
    <row r="37" spans="1:5" ht="15">
      <c r="A37" s="54">
        <v>42551</v>
      </c>
      <c r="C37" s="12">
        <f>-C16/C27</f>
        <v>0</v>
      </c>
      <c r="E37" s="12">
        <f>-E16/E27</f>
        <v>0</v>
      </c>
    </row>
    <row r="38" spans="1:5" ht="15">
      <c r="A38" s="54">
        <v>42916</v>
      </c>
      <c r="C38" s="12">
        <f>C37</f>
        <v>0</v>
      </c>
      <c r="E38" s="12">
        <f>E37</f>
        <v>0</v>
      </c>
    </row>
    <row r="39" spans="1:5" ht="15">
      <c r="A39" s="54">
        <v>43281</v>
      </c>
      <c r="B39" s="37"/>
      <c r="C39" s="12">
        <f>C38</f>
        <v>0</v>
      </c>
      <c r="D39" s="38"/>
      <c r="E39" s="12">
        <f>E38</f>
        <v>0</v>
      </c>
    </row>
    <row r="40" spans="1:5" ht="15">
      <c r="A40" s="54">
        <v>43646</v>
      </c>
      <c r="B40" s="37"/>
      <c r="C40" s="12">
        <f>C39</f>
        <v>0</v>
      </c>
      <c r="D40" s="38"/>
      <c r="E40" s="12">
        <f>E39</f>
        <v>0</v>
      </c>
    </row>
    <row r="41" spans="1:5" ht="15">
      <c r="A41" s="54">
        <v>44012</v>
      </c>
      <c r="B41" s="57"/>
      <c r="C41" s="12">
        <f>-(C16+SUM(C37:C40))</f>
        <v>0</v>
      </c>
      <c r="D41" s="57"/>
      <c r="E41" s="12">
        <f>-(E16+SUM(E37:E40))</f>
        <v>0</v>
      </c>
    </row>
    <row r="42" spans="1:5" ht="15">
      <c r="A42" s="54">
        <v>44377</v>
      </c>
      <c r="B42" s="57"/>
      <c r="C42" s="35">
        <v>0</v>
      </c>
      <c r="D42" s="57"/>
      <c r="E42" s="35">
        <v>0</v>
      </c>
    </row>
    <row r="44" ht="45">
      <c r="A44" s="53" t="s">
        <v>42</v>
      </c>
    </row>
    <row r="45" spans="1:5" ht="15">
      <c r="A45" s="54">
        <v>42551</v>
      </c>
      <c r="B45" s="33"/>
      <c r="C45" s="12">
        <f>-C22/C27</f>
        <v>0</v>
      </c>
      <c r="D45" s="33"/>
      <c r="E45" s="12">
        <f>-E22/E27</f>
        <v>0</v>
      </c>
    </row>
    <row r="46" spans="1:5" ht="15">
      <c r="A46" s="54">
        <v>42916</v>
      </c>
      <c r="C46" s="12">
        <f>C45</f>
        <v>0</v>
      </c>
      <c r="E46" s="12">
        <f>E45</f>
        <v>0</v>
      </c>
    </row>
    <row r="47" spans="1:5" ht="15">
      <c r="A47" s="54">
        <v>43281</v>
      </c>
      <c r="C47" s="12">
        <f>C46</f>
        <v>0</v>
      </c>
      <c r="E47" s="12">
        <f>E46</f>
        <v>0</v>
      </c>
    </row>
    <row r="48" spans="1:5" ht="15">
      <c r="A48" s="54">
        <v>43646</v>
      </c>
      <c r="C48" s="12">
        <f>C47</f>
        <v>0</v>
      </c>
      <c r="E48" s="12">
        <f>E47</f>
        <v>0</v>
      </c>
    </row>
    <row r="49" spans="1:5" ht="15">
      <c r="A49" s="54">
        <v>44012</v>
      </c>
      <c r="C49" s="12">
        <f>-(C22+SUM(C45:C48))</f>
        <v>0</v>
      </c>
      <c r="D49" s="35"/>
      <c r="E49" s="12">
        <f>-(E22+SUM(E45:E48))</f>
        <v>0</v>
      </c>
    </row>
    <row r="50" spans="1:5" ht="15">
      <c r="A50" s="54">
        <v>44377</v>
      </c>
      <c r="C50" s="35">
        <v>0</v>
      </c>
      <c r="D50" s="35"/>
      <c r="E50" s="35">
        <v>0</v>
      </c>
    </row>
    <row r="52" ht="15">
      <c r="A52" s="47" t="s">
        <v>43</v>
      </c>
    </row>
    <row r="53" spans="1:7" ht="15">
      <c r="A53" s="54">
        <v>42551</v>
      </c>
      <c r="C53" s="12">
        <f aca="true" t="shared" si="0" ref="C53:C58">C29+C37+C45</f>
        <v>0</v>
      </c>
      <c r="E53" s="12">
        <f aca="true" t="shared" si="1" ref="E53:E58">E29+E37+E45</f>
        <v>0</v>
      </c>
      <c r="G53" s="76"/>
    </row>
    <row r="54" spans="1:7" ht="15">
      <c r="A54" s="54">
        <v>42916</v>
      </c>
      <c r="C54" s="12">
        <f t="shared" si="0"/>
        <v>0</v>
      </c>
      <c r="E54" s="12">
        <f t="shared" si="1"/>
        <v>0</v>
      </c>
      <c r="G54" s="76"/>
    </row>
    <row r="55" spans="1:7" ht="15">
      <c r="A55" s="54">
        <v>43281</v>
      </c>
      <c r="C55" s="12">
        <f t="shared" si="0"/>
        <v>0</v>
      </c>
      <c r="E55" s="12">
        <f t="shared" si="1"/>
        <v>0</v>
      </c>
      <c r="G55" s="76"/>
    </row>
    <row r="56" spans="1:7" ht="15">
      <c r="A56" s="54">
        <v>43646</v>
      </c>
      <c r="B56" s="5"/>
      <c r="C56" s="12">
        <f t="shared" si="0"/>
        <v>0</v>
      </c>
      <c r="D56" s="5"/>
      <c r="E56" s="12">
        <f t="shared" si="1"/>
        <v>0</v>
      </c>
      <c r="G56" s="76"/>
    </row>
    <row r="57" spans="1:5" ht="15">
      <c r="A57" s="54">
        <v>44012</v>
      </c>
      <c r="B57" s="33"/>
      <c r="C57" s="12">
        <f t="shared" si="0"/>
        <v>0</v>
      </c>
      <c r="D57" s="33"/>
      <c r="E57" s="12">
        <f t="shared" si="1"/>
        <v>0</v>
      </c>
    </row>
    <row r="58" spans="1:5" ht="15">
      <c r="A58" s="54">
        <v>44377</v>
      </c>
      <c r="B58" s="33"/>
      <c r="C58" s="12">
        <f t="shared" si="0"/>
        <v>0</v>
      </c>
      <c r="D58" s="33"/>
      <c r="E58" s="12">
        <f t="shared" si="1"/>
        <v>0</v>
      </c>
    </row>
    <row r="59" spans="2:5" ht="15.75" thickBot="1">
      <c r="B59" s="13"/>
      <c r="C59" s="58">
        <f>SUM(C53:C58)</f>
        <v>0</v>
      </c>
      <c r="D59" s="13"/>
      <c r="E59" s="58">
        <f>SUM(E53:E58)</f>
        <v>0</v>
      </c>
    </row>
    <row r="60" spans="2:5" ht="15.75" thickTop="1">
      <c r="B60" s="13"/>
      <c r="C60" s="12">
        <f>C59+C24</f>
        <v>0</v>
      </c>
      <c r="D60" s="13"/>
      <c r="E60" s="12">
        <f>E59+E24</f>
        <v>0</v>
      </c>
    </row>
    <row r="61" spans="1:5" ht="27" customHeight="1">
      <c r="A61" s="47" t="s">
        <v>85</v>
      </c>
      <c r="B61" s="13"/>
      <c r="C61" s="12">
        <f>-C53</f>
        <v>0</v>
      </c>
      <c r="D61" s="13"/>
      <c r="E61" s="12">
        <f>-E53</f>
        <v>0</v>
      </c>
    </row>
    <row r="62" spans="1:7" ht="27" customHeight="1">
      <c r="A62" s="47" t="s">
        <v>87</v>
      </c>
      <c r="B62" s="13"/>
      <c r="C62" s="99"/>
      <c r="D62" s="13"/>
      <c r="E62" s="99"/>
      <c r="G62" s="12"/>
    </row>
    <row r="63" spans="1:7" ht="16.5" customHeight="1" thickBot="1">
      <c r="A63" s="47" t="s">
        <v>84</v>
      </c>
      <c r="B63" s="13"/>
      <c r="C63" s="10">
        <f>SUM(C61:C62)</f>
        <v>0</v>
      </c>
      <c r="D63" s="13"/>
      <c r="E63" s="10">
        <f>SUM(E61:E62)</f>
        <v>0</v>
      </c>
      <c r="G63" s="12"/>
    </row>
    <row r="64" spans="1:7" ht="15.75" customHeight="1" thickTop="1">
      <c r="A64" s="47"/>
      <c r="B64" s="13"/>
      <c r="C64" s="12"/>
      <c r="D64" s="13"/>
      <c r="E64" s="12"/>
      <c r="G64" s="12"/>
    </row>
    <row r="65" spans="1:5" ht="30">
      <c r="A65" s="47" t="s">
        <v>88</v>
      </c>
      <c r="B65" s="13"/>
      <c r="C65" s="12">
        <f>-SUM(C54:C58)</f>
        <v>0</v>
      </c>
      <c r="D65" s="13"/>
      <c r="E65" s="12">
        <f>-SUM(E54:E58)</f>
        <v>0</v>
      </c>
    </row>
    <row r="66" spans="1:5" ht="30">
      <c r="A66" s="47" t="s">
        <v>89</v>
      </c>
      <c r="B66" s="13"/>
      <c r="C66" s="99"/>
      <c r="D66" s="13"/>
      <c r="E66" s="99"/>
    </row>
    <row r="67" spans="1:5" ht="15.75" customHeight="1" thickBot="1">
      <c r="A67" s="47" t="s">
        <v>86</v>
      </c>
      <c r="C67" s="10">
        <f>SUM(C65:C66)</f>
        <v>0</v>
      </c>
      <c r="E67" s="10">
        <f>SUM(E65:E66)</f>
        <v>0</v>
      </c>
    </row>
    <row r="68" ht="15.75" thickTop="1"/>
  </sheetData>
  <sheetProtection/>
  <mergeCells count="2">
    <mergeCell ref="G2:H2"/>
    <mergeCell ref="A1:F1"/>
  </mergeCells>
  <printOptions/>
  <pageMargins left="0.2" right="0.2" top="0.25" bottom="0.25" header="0.05" footer="0.05"/>
  <pageSetup fitToHeight="0" fitToWidth="1" horizontalDpi="600" verticalDpi="600" orientation="portrait" scale="99" r:id="rId1"/>
  <headerFooter>
    <oddFooter>&amp;L&amp;A&amp;R&amp;P of &amp;N</oddFooter>
  </headerFooter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Brindle</dc:creator>
  <cp:keywords/>
  <dc:description/>
  <cp:lastModifiedBy>Steven Caldwell</cp:lastModifiedBy>
  <cp:lastPrinted>2017-02-15T20:59:24Z</cp:lastPrinted>
  <dcterms:created xsi:type="dcterms:W3CDTF">2014-04-30T12:35:24Z</dcterms:created>
  <dcterms:modified xsi:type="dcterms:W3CDTF">2017-03-02T20:57:58Z</dcterms:modified>
  <cp:category/>
  <cp:version/>
  <cp:contentType/>
  <cp:contentStatus/>
</cp:coreProperties>
</file>